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usey/Box Sync/Default Sync Folder/HugoHomepage/homepage/static/"/>
    </mc:Choice>
  </mc:AlternateContent>
  <xr:revisionPtr revIDLastSave="0" documentId="13_ncr:1_{D49BB987-8806-914E-8884-D27832B5EFF9}" xr6:coauthVersionLast="43" xr6:coauthVersionMax="43" xr10:uidLastSave="{00000000-0000-0000-0000-000000000000}"/>
  <bookViews>
    <workbookView xWindow="0" yWindow="460" windowWidth="28800" windowHeight="17540" xr2:uid="{D4DDF480-69E0-C94F-8DA7-02F5226ED2B2}"/>
  </bookViews>
  <sheets>
    <sheet name="FitSDTModel" sheetId="2" r:id="rId1"/>
    <sheet name="FitSDTModelSandbox" sheetId="3" r:id="rId2"/>
  </sheets>
  <definedNames>
    <definedName name="solver_adj" localSheetId="0" hidden="1">FitSDTModel!$D$26:$D$29</definedName>
    <definedName name="solver_adj" localSheetId="1" hidden="1">FitSDTModelSandbox!$D$26:$D$29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itr" localSheetId="0" hidden="1">2147483647</definedName>
    <definedName name="solver_itr" localSheetId="1" hidden="1">2147483647</definedName>
    <definedName name="solver_lin" localSheetId="0" hidden="1">2</definedName>
    <definedName name="solver_lin" localSheetId="1" hidden="1">2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2</definedName>
    <definedName name="solver_neg" localSheetId="1" hidden="1">2</definedName>
    <definedName name="solver_nod" localSheetId="0" hidden="1">2147483647</definedName>
    <definedName name="solver_nod" localSheetId="1" hidden="1">2147483647</definedName>
    <definedName name="solver_num" localSheetId="0" hidden="1">0</definedName>
    <definedName name="solver_num" localSheetId="1" hidden="1">0</definedName>
    <definedName name="solver_opt" localSheetId="0" hidden="1">FitSDTModel!$D$37</definedName>
    <definedName name="solver_opt" localSheetId="1" hidden="1">FitSDTModelSandbox!$D$37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2</definedName>
    <definedName name="solver_ver" localSheetId="1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3" l="1"/>
  <c r="AA26" i="3"/>
  <c r="AA25" i="3"/>
  <c r="AA23" i="3"/>
  <c r="AA22" i="3"/>
  <c r="F20" i="3"/>
  <c r="F58" i="3" s="1"/>
  <c r="D20" i="3"/>
  <c r="D35" i="3" s="1"/>
  <c r="F19" i="3"/>
  <c r="F34" i="3" s="1"/>
  <c r="D19" i="3"/>
  <c r="G9" i="3"/>
  <c r="D15" i="3" s="1"/>
  <c r="G8" i="3"/>
  <c r="U6" i="3"/>
  <c r="V6" i="3" s="1"/>
  <c r="W5" i="3"/>
  <c r="U5" i="3"/>
  <c r="V5" i="3" s="1"/>
  <c r="W4" i="3"/>
  <c r="V4" i="3"/>
  <c r="AA26" i="2"/>
  <c r="AA25" i="2"/>
  <c r="D43" i="2"/>
  <c r="AA23" i="2"/>
  <c r="AA22" i="2"/>
  <c r="F20" i="2"/>
  <c r="F58" i="2" s="1"/>
  <c r="D20" i="2"/>
  <c r="E20" i="2" s="1"/>
  <c r="F19" i="2"/>
  <c r="F57" i="2" s="1"/>
  <c r="D19" i="2"/>
  <c r="G9" i="2"/>
  <c r="D15" i="2" s="1"/>
  <c r="G8" i="2"/>
  <c r="U5" i="2"/>
  <c r="U6" i="2" s="1"/>
  <c r="W4" i="2"/>
  <c r="V4" i="2"/>
  <c r="W6" i="3" l="1"/>
  <c r="U7" i="3"/>
  <c r="W7" i="3" s="1"/>
  <c r="D35" i="2"/>
  <c r="F34" i="2"/>
  <c r="F60" i="2"/>
  <c r="E20" i="3"/>
  <c r="E35" i="3" s="1"/>
  <c r="F57" i="3"/>
  <c r="F60" i="3" s="1"/>
  <c r="F14" i="3"/>
  <c r="F47" i="3" s="1"/>
  <c r="E14" i="3"/>
  <c r="D14" i="3"/>
  <c r="F15" i="3"/>
  <c r="F48" i="3" s="1"/>
  <c r="E15" i="3"/>
  <c r="D34" i="3"/>
  <c r="E19" i="3"/>
  <c r="G19" i="3" s="1"/>
  <c r="G10" i="3"/>
  <c r="U8" i="3"/>
  <c r="V7" i="3"/>
  <c r="F35" i="3"/>
  <c r="V6" i="2"/>
  <c r="U7" i="2"/>
  <c r="W7" i="2" s="1"/>
  <c r="V5" i="2"/>
  <c r="W5" i="2"/>
  <c r="W6" i="2"/>
  <c r="D34" i="2"/>
  <c r="E19" i="2"/>
  <c r="G19" i="2" s="1"/>
  <c r="E58" i="2"/>
  <c r="E35" i="2"/>
  <c r="G20" i="2"/>
  <c r="F14" i="2"/>
  <c r="F47" i="2" s="1"/>
  <c r="E14" i="2"/>
  <c r="E47" i="2" s="1"/>
  <c r="D14" i="2"/>
  <c r="F15" i="2"/>
  <c r="F48" i="2" s="1"/>
  <c r="F50" i="2" s="1"/>
  <c r="E15" i="2"/>
  <c r="G10" i="2"/>
  <c r="F35" i="2"/>
  <c r="V7" i="2" l="1"/>
  <c r="U8" i="2"/>
  <c r="E47" i="3"/>
  <c r="F50" i="3"/>
  <c r="E58" i="3"/>
  <c r="G20" i="3"/>
  <c r="D47" i="3"/>
  <c r="G14" i="3"/>
  <c r="W8" i="3"/>
  <c r="V8" i="3"/>
  <c r="U9" i="3"/>
  <c r="E34" i="3"/>
  <c r="D37" i="3" s="1"/>
  <c r="E57" i="3"/>
  <c r="E48" i="3"/>
  <c r="G15" i="3"/>
  <c r="W8" i="2"/>
  <c r="V8" i="2"/>
  <c r="U9" i="2"/>
  <c r="D47" i="2"/>
  <c r="G14" i="2"/>
  <c r="E48" i="2"/>
  <c r="E57" i="2"/>
  <c r="E60" i="2" s="1"/>
  <c r="E34" i="2"/>
  <c r="D37" i="2" s="1"/>
  <c r="G15" i="2"/>
  <c r="D60" i="2" l="1"/>
  <c r="D61" i="2" s="1"/>
  <c r="E60" i="3"/>
  <c r="E50" i="3"/>
  <c r="D48" i="3"/>
  <c r="D50" i="3" s="1"/>
  <c r="D60" i="3"/>
  <c r="W9" i="3"/>
  <c r="V9" i="3"/>
  <c r="U10" i="3"/>
  <c r="W9" i="2"/>
  <c r="V9" i="2"/>
  <c r="U10" i="2"/>
  <c r="E50" i="2"/>
  <c r="D48" i="2"/>
  <c r="D50" i="2" s="1"/>
  <c r="D61" i="3" l="1"/>
  <c r="W10" i="3"/>
  <c r="V10" i="3"/>
  <c r="U11" i="3"/>
  <c r="D51" i="3"/>
  <c r="W10" i="2"/>
  <c r="V10" i="2"/>
  <c r="U11" i="2"/>
  <c r="D51" i="2"/>
  <c r="U12" i="3" l="1"/>
  <c r="W11" i="3"/>
  <c r="V11" i="3"/>
  <c r="U12" i="2"/>
  <c r="W11" i="2"/>
  <c r="V11" i="2"/>
  <c r="U13" i="3" l="1"/>
  <c r="W12" i="3"/>
  <c r="V12" i="3"/>
  <c r="U13" i="2"/>
  <c r="W12" i="2"/>
  <c r="V12" i="2"/>
  <c r="V13" i="3" l="1"/>
  <c r="U14" i="3"/>
  <c r="W13" i="3"/>
  <c r="V13" i="2"/>
  <c r="U14" i="2"/>
  <c r="W13" i="2"/>
  <c r="W14" i="3" l="1"/>
  <c r="V14" i="3"/>
  <c r="U15" i="3"/>
  <c r="W14" i="2"/>
  <c r="V14" i="2"/>
  <c r="U15" i="2"/>
  <c r="U16" i="3" l="1"/>
  <c r="W15" i="3"/>
  <c r="V15" i="3"/>
  <c r="U16" i="2"/>
  <c r="W15" i="2"/>
  <c r="V15" i="2"/>
  <c r="U17" i="3" l="1"/>
  <c r="W16" i="3"/>
  <c r="V16" i="3"/>
  <c r="U17" i="2"/>
  <c r="W16" i="2"/>
  <c r="V16" i="2"/>
  <c r="V17" i="3" l="1"/>
  <c r="U18" i="3"/>
  <c r="W17" i="3"/>
  <c r="V17" i="2"/>
  <c r="U18" i="2"/>
  <c r="W17" i="2"/>
  <c r="W18" i="3" l="1"/>
  <c r="V18" i="3"/>
  <c r="U19" i="3"/>
  <c r="W18" i="2"/>
  <c r="V18" i="2"/>
  <c r="U19" i="2"/>
  <c r="U20" i="3" l="1"/>
  <c r="V19" i="3"/>
  <c r="W19" i="3"/>
  <c r="U20" i="2"/>
  <c r="W19" i="2"/>
  <c r="V19" i="2"/>
  <c r="W20" i="3" l="1"/>
  <c r="U21" i="3"/>
  <c r="V20" i="3"/>
  <c r="U21" i="2"/>
  <c r="W20" i="2"/>
  <c r="V20" i="2"/>
  <c r="V21" i="3" l="1"/>
  <c r="U22" i="3"/>
  <c r="W21" i="3"/>
  <c r="V21" i="2"/>
  <c r="U22" i="2"/>
  <c r="W21" i="2"/>
  <c r="W22" i="3" l="1"/>
  <c r="U23" i="3"/>
  <c r="V22" i="3"/>
  <c r="W22" i="2"/>
  <c r="V22" i="2"/>
  <c r="U23" i="2"/>
  <c r="W23" i="3" l="1"/>
  <c r="U24" i="3"/>
  <c r="V23" i="3"/>
  <c r="W23" i="2"/>
  <c r="U24" i="2"/>
  <c r="V23" i="2"/>
  <c r="W24" i="3" l="1"/>
  <c r="V24" i="3"/>
  <c r="U25" i="3"/>
  <c r="V24" i="2"/>
  <c r="U25" i="2"/>
  <c r="W24" i="2"/>
  <c r="W25" i="3" l="1"/>
  <c r="V25" i="3"/>
  <c r="U26" i="3"/>
  <c r="W25" i="2"/>
  <c r="U26" i="2"/>
  <c r="V25" i="2"/>
  <c r="V26" i="3" l="1"/>
  <c r="W26" i="3"/>
  <c r="U27" i="3"/>
  <c r="W26" i="2"/>
  <c r="U27" i="2"/>
  <c r="V26" i="2"/>
  <c r="U28" i="3" l="1"/>
  <c r="W27" i="3"/>
  <c r="V27" i="3"/>
  <c r="W27" i="2"/>
  <c r="V27" i="2"/>
  <c r="U28" i="2"/>
  <c r="W28" i="3" l="1"/>
  <c r="U29" i="3"/>
  <c r="V28" i="3"/>
  <c r="U29" i="2"/>
  <c r="W28" i="2"/>
  <c r="V28" i="2"/>
  <c r="V29" i="3" l="1"/>
  <c r="U30" i="3"/>
  <c r="W29" i="3"/>
  <c r="W29" i="2"/>
  <c r="U30" i="2"/>
  <c r="V29" i="2"/>
  <c r="W30" i="3" l="1"/>
  <c r="V30" i="3"/>
  <c r="U31" i="3"/>
  <c r="V30" i="2"/>
  <c r="U31" i="2"/>
  <c r="W30" i="2"/>
  <c r="U32" i="3" l="1"/>
  <c r="V31" i="3"/>
  <c r="W31" i="3"/>
  <c r="W31" i="2"/>
  <c r="V31" i="2"/>
  <c r="U32" i="2"/>
  <c r="U33" i="3" l="1"/>
  <c r="W32" i="3"/>
  <c r="V32" i="3"/>
  <c r="U33" i="2"/>
  <c r="W32" i="2"/>
  <c r="V32" i="2"/>
  <c r="V33" i="3" l="1"/>
  <c r="W33" i="3"/>
  <c r="U34" i="3"/>
  <c r="V33" i="2"/>
  <c r="U34" i="2"/>
  <c r="W33" i="2"/>
  <c r="U35" i="3" l="1"/>
  <c r="W34" i="3"/>
  <c r="V34" i="3"/>
  <c r="U35" i="2"/>
  <c r="V34" i="2"/>
  <c r="W34" i="2"/>
  <c r="V35" i="3" l="1"/>
  <c r="U36" i="3"/>
  <c r="W35" i="3"/>
  <c r="U36" i="2"/>
  <c r="V35" i="2"/>
  <c r="W35" i="2"/>
  <c r="W36" i="3" l="1"/>
  <c r="V36" i="3"/>
  <c r="U37" i="3"/>
  <c r="W36" i="2"/>
  <c r="U37" i="2"/>
  <c r="V36" i="2"/>
  <c r="W37" i="3" l="1"/>
  <c r="V37" i="3"/>
  <c r="U38" i="3"/>
  <c r="V37" i="2"/>
  <c r="U38" i="2"/>
  <c r="W37" i="2"/>
  <c r="U39" i="3" l="1"/>
  <c r="V38" i="3"/>
  <c r="W38" i="3"/>
  <c r="W38" i="2"/>
  <c r="V38" i="2"/>
  <c r="U39" i="2"/>
  <c r="U40" i="3" l="1"/>
  <c r="W39" i="3"/>
  <c r="V39" i="3"/>
  <c r="U40" i="2"/>
  <c r="W39" i="2"/>
  <c r="V39" i="2"/>
  <c r="V40" i="3" l="1"/>
  <c r="U41" i="3"/>
  <c r="W40" i="3"/>
  <c r="W40" i="2"/>
  <c r="V40" i="2"/>
  <c r="U41" i="2"/>
  <c r="W41" i="3" l="1"/>
  <c r="V41" i="3"/>
  <c r="U42" i="3"/>
  <c r="U42" i="2"/>
  <c r="W41" i="2"/>
  <c r="V41" i="2"/>
  <c r="W42" i="3" l="1"/>
  <c r="V42" i="3"/>
  <c r="U43" i="3"/>
  <c r="W42" i="2"/>
  <c r="U43" i="2"/>
  <c r="V42" i="2"/>
  <c r="U44" i="3" l="1"/>
  <c r="W43" i="3"/>
  <c r="V43" i="3"/>
  <c r="V43" i="2"/>
  <c r="U44" i="2"/>
  <c r="W43" i="2"/>
  <c r="W44" i="3" l="1"/>
  <c r="U45" i="3"/>
  <c r="V44" i="3"/>
  <c r="U45" i="2"/>
  <c r="W44" i="2"/>
  <c r="V44" i="2"/>
  <c r="V45" i="3" l="1"/>
  <c r="U46" i="3"/>
  <c r="W45" i="3"/>
  <c r="U46" i="2"/>
  <c r="V45" i="2"/>
  <c r="W45" i="2"/>
  <c r="U47" i="3" l="1"/>
  <c r="W46" i="3"/>
  <c r="V46" i="3"/>
  <c r="W46" i="2"/>
  <c r="U47" i="2"/>
  <c r="V46" i="2"/>
  <c r="U48" i="3" l="1"/>
  <c r="W47" i="3"/>
  <c r="V47" i="3"/>
  <c r="V47" i="2"/>
  <c r="U48" i="2"/>
  <c r="W47" i="2"/>
  <c r="W48" i="3" l="1"/>
  <c r="V48" i="3"/>
  <c r="W48" i="2"/>
  <c r="V48" i="2"/>
</calcChain>
</file>

<file path=xl/sharedStrings.xml><?xml version="1.0" encoding="utf-8"?>
<sst xmlns="http://schemas.openxmlformats.org/spreadsheetml/2006/main" count="134" uniqueCount="34">
  <si>
    <t>Evidence for a Match</t>
    <phoneticPr fontId="0" type="noConversion"/>
  </si>
  <si>
    <t>NonMateDistribution</t>
    <phoneticPr fontId="0" type="noConversion"/>
  </si>
  <si>
    <t>Mate Distribution</t>
    <phoneticPr fontId="0" type="noConversion"/>
  </si>
  <si>
    <t>Value for Identification</t>
    <phoneticPr fontId="0" type="noConversion"/>
  </si>
  <si>
    <t>Decision</t>
    <phoneticPr fontId="0" type="noConversion"/>
  </si>
  <si>
    <t>Exclusion</t>
    <phoneticPr fontId="0" type="noConversion"/>
  </si>
  <si>
    <t>Inconclusive</t>
    <phoneticPr fontId="0" type="noConversion"/>
  </si>
  <si>
    <t>Total Mates or Nonmates</t>
    <phoneticPr fontId="0" type="noConversion"/>
  </si>
  <si>
    <t>Mates (matches)</t>
    <phoneticPr fontId="0" type="noConversion"/>
  </si>
  <si>
    <t>Non-mates (nonmatches)</t>
    <phoneticPr fontId="0" type="noConversion"/>
  </si>
  <si>
    <t>Convert to Proportions</t>
    <phoneticPr fontId="0" type="noConversion"/>
  </si>
  <si>
    <t>Predictions</t>
    <phoneticPr fontId="0" type="noConversion"/>
  </si>
  <si>
    <t>Plotting:</t>
    <phoneticPr fontId="0" type="noConversion"/>
  </si>
  <si>
    <t>Predictions from SDT</t>
    <phoneticPr fontId="0" type="noConversion"/>
  </si>
  <si>
    <t>dprime</t>
  </si>
  <si>
    <t>NonMate Mean</t>
    <phoneticPr fontId="0" type="noConversion"/>
  </si>
  <si>
    <t>Mate Mean</t>
    <phoneticPr fontId="0" type="noConversion"/>
  </si>
  <si>
    <t>Exclusion Decision Crit</t>
    <phoneticPr fontId="0" type="noConversion"/>
  </si>
  <si>
    <t>ID Decision Crit</t>
    <phoneticPr fontId="0" type="noConversion"/>
  </si>
  <si>
    <t>SDT of mated means</t>
  </si>
  <si>
    <t>free to vary</t>
  </si>
  <si>
    <t>likelihood</t>
  </si>
  <si>
    <t>maximize the likelihood</t>
  </si>
  <si>
    <t>For a' calculation</t>
  </si>
  <si>
    <t>Areas</t>
  </si>
  <si>
    <t>A'</t>
  </si>
  <si>
    <t>Theory</t>
  </si>
  <si>
    <t>Data for plotting</t>
  </si>
  <si>
    <t>fixed</t>
  </si>
  <si>
    <t>This is just calculated for reference</t>
  </si>
  <si>
    <t>Extra Calculations</t>
  </si>
  <si>
    <t>Identification</t>
  </si>
  <si>
    <t>Find the tutorial video here:</t>
  </si>
  <si>
    <t>https://www.youtube.com/watch?v=_DH9eSAXcu4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</si>
</sst>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0"/>
      <name val="Verdana"/>
    </font>
    <font>
      <b/>
      <sz val="10"/>
      <name val="Verdana"/>
      <family val="2"/>
    </font>
    <font>
      <b/>
      <i/>
      <sz val="10"/>
      <name val="Verdana"/>
      <family val="2"/>
    </font>
    <font>
      <u/>
      <sz val="10"/>
      <color theme="10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FitSDTModel!$V$3</c:f>
              <c:strCache>
                <c:ptCount val="1"/>
                <c:pt idx="0">
                  <c:v>NonMateDistribution</c:v>
                </c:pt>
              </c:strCache>
            </c:strRef>
          </c:tx>
          <c:marker>
            <c:symbol val="none"/>
          </c:marker>
          <c:xVal>
            <c:numRef>
              <c:f>FitSDTModel!$U$4:$U$48</c:f>
              <c:numCache>
                <c:formatCode>General</c:formatCode>
                <c:ptCount val="45"/>
                <c:pt idx="0">
                  <c:v>-4</c:v>
                </c:pt>
                <c:pt idx="1">
                  <c:v>-3.75</c:v>
                </c:pt>
                <c:pt idx="2">
                  <c:v>-3.5</c:v>
                </c:pt>
                <c:pt idx="3">
                  <c:v>-3.25</c:v>
                </c:pt>
                <c:pt idx="4">
                  <c:v>-3</c:v>
                </c:pt>
                <c:pt idx="5">
                  <c:v>-2.75</c:v>
                </c:pt>
                <c:pt idx="6">
                  <c:v>-2.5</c:v>
                </c:pt>
                <c:pt idx="7">
                  <c:v>-2.25</c:v>
                </c:pt>
                <c:pt idx="8">
                  <c:v>-2</c:v>
                </c:pt>
                <c:pt idx="9">
                  <c:v>-1.75</c:v>
                </c:pt>
                <c:pt idx="10">
                  <c:v>-1.5</c:v>
                </c:pt>
                <c:pt idx="11">
                  <c:v>-1.25</c:v>
                </c:pt>
                <c:pt idx="12">
                  <c:v>-1</c:v>
                </c:pt>
                <c:pt idx="13">
                  <c:v>-0.75</c:v>
                </c:pt>
                <c:pt idx="14">
                  <c:v>-0.5</c:v>
                </c:pt>
                <c:pt idx="15">
                  <c:v>-0.25</c:v>
                </c:pt>
                <c:pt idx="16">
                  <c:v>0</c:v>
                </c:pt>
                <c:pt idx="17">
                  <c:v>0.25</c:v>
                </c:pt>
                <c:pt idx="18">
                  <c:v>0.5</c:v>
                </c:pt>
                <c:pt idx="19">
                  <c:v>0.75</c:v>
                </c:pt>
                <c:pt idx="20">
                  <c:v>1</c:v>
                </c:pt>
                <c:pt idx="21">
                  <c:v>1.25</c:v>
                </c:pt>
                <c:pt idx="22">
                  <c:v>1.5</c:v>
                </c:pt>
                <c:pt idx="23">
                  <c:v>1.75</c:v>
                </c:pt>
                <c:pt idx="24">
                  <c:v>2</c:v>
                </c:pt>
                <c:pt idx="25">
                  <c:v>2.25</c:v>
                </c:pt>
                <c:pt idx="26">
                  <c:v>2.5</c:v>
                </c:pt>
                <c:pt idx="27">
                  <c:v>2.75</c:v>
                </c:pt>
                <c:pt idx="28">
                  <c:v>3</c:v>
                </c:pt>
                <c:pt idx="29">
                  <c:v>3.25</c:v>
                </c:pt>
                <c:pt idx="30">
                  <c:v>3.5</c:v>
                </c:pt>
                <c:pt idx="31">
                  <c:v>3.75</c:v>
                </c:pt>
                <c:pt idx="32">
                  <c:v>4</c:v>
                </c:pt>
                <c:pt idx="33">
                  <c:v>4.25</c:v>
                </c:pt>
                <c:pt idx="34">
                  <c:v>4.5</c:v>
                </c:pt>
                <c:pt idx="35">
                  <c:v>4.75</c:v>
                </c:pt>
                <c:pt idx="36">
                  <c:v>5</c:v>
                </c:pt>
                <c:pt idx="37">
                  <c:v>5.25</c:v>
                </c:pt>
                <c:pt idx="38">
                  <c:v>5.5</c:v>
                </c:pt>
                <c:pt idx="39">
                  <c:v>5.75</c:v>
                </c:pt>
                <c:pt idx="40">
                  <c:v>6</c:v>
                </c:pt>
                <c:pt idx="41">
                  <c:v>6.25</c:v>
                </c:pt>
                <c:pt idx="42">
                  <c:v>6.5</c:v>
                </c:pt>
                <c:pt idx="43">
                  <c:v>6.75</c:v>
                </c:pt>
                <c:pt idx="44">
                  <c:v>7</c:v>
                </c:pt>
              </c:numCache>
            </c:numRef>
          </c:xVal>
          <c:yVal>
            <c:numRef>
              <c:f>FitSDTModel!$V$4:$V$48</c:f>
              <c:numCache>
                <c:formatCode>General</c:formatCode>
                <c:ptCount val="45"/>
                <c:pt idx="0">
                  <c:v>1.3383022576488537E-4</c:v>
                </c:pt>
                <c:pt idx="1">
                  <c:v>3.5259568236744541E-4</c:v>
                </c:pt>
                <c:pt idx="2">
                  <c:v>8.7268269504576015E-4</c:v>
                </c:pt>
                <c:pt idx="3">
                  <c:v>2.0290480572997681E-3</c:v>
                </c:pt>
                <c:pt idx="4">
                  <c:v>4.4318484119380075E-3</c:v>
                </c:pt>
                <c:pt idx="5">
                  <c:v>9.0935625015910529E-3</c:v>
                </c:pt>
                <c:pt idx="6">
                  <c:v>1.752830049356854E-2</c:v>
                </c:pt>
                <c:pt idx="7">
                  <c:v>3.1739651835667418E-2</c:v>
                </c:pt>
                <c:pt idx="8">
                  <c:v>5.3990966513188063E-2</c:v>
                </c:pt>
                <c:pt idx="9">
                  <c:v>8.6277318826511532E-2</c:v>
                </c:pt>
                <c:pt idx="10">
                  <c:v>0.12951759566589174</c:v>
                </c:pt>
                <c:pt idx="11">
                  <c:v>0.18264908538902191</c:v>
                </c:pt>
                <c:pt idx="12">
                  <c:v>0.24197072451914337</c:v>
                </c:pt>
                <c:pt idx="13">
                  <c:v>0.30113743215480443</c:v>
                </c:pt>
                <c:pt idx="14">
                  <c:v>0.35206532676429952</c:v>
                </c:pt>
                <c:pt idx="15">
                  <c:v>0.38666811680284924</c:v>
                </c:pt>
                <c:pt idx="16">
                  <c:v>0.3989422804014327</c:v>
                </c:pt>
                <c:pt idx="17">
                  <c:v>0.38666811680284924</c:v>
                </c:pt>
                <c:pt idx="18">
                  <c:v>0.35206532676429952</c:v>
                </c:pt>
                <c:pt idx="19">
                  <c:v>0.30113743215480443</c:v>
                </c:pt>
                <c:pt idx="20">
                  <c:v>0.24197072451914337</c:v>
                </c:pt>
                <c:pt idx="21">
                  <c:v>0.18264908538902191</c:v>
                </c:pt>
                <c:pt idx="22">
                  <c:v>0.12951759566589174</c:v>
                </c:pt>
                <c:pt idx="23">
                  <c:v>8.6277318826511532E-2</c:v>
                </c:pt>
                <c:pt idx="24">
                  <c:v>5.3990966513188063E-2</c:v>
                </c:pt>
                <c:pt idx="25">
                  <c:v>3.1739651835667418E-2</c:v>
                </c:pt>
                <c:pt idx="26">
                  <c:v>1.752830049356854E-2</c:v>
                </c:pt>
                <c:pt idx="27">
                  <c:v>9.0935625015910529E-3</c:v>
                </c:pt>
                <c:pt idx="28">
                  <c:v>4.4318484119380075E-3</c:v>
                </c:pt>
                <c:pt idx="29">
                  <c:v>2.0290480572997681E-3</c:v>
                </c:pt>
                <c:pt idx="30">
                  <c:v>8.7268269504576015E-4</c:v>
                </c:pt>
                <c:pt idx="31">
                  <c:v>3.5259568236744541E-4</c:v>
                </c:pt>
                <c:pt idx="32">
                  <c:v>1.3383022576488537E-4</c:v>
                </c:pt>
                <c:pt idx="33">
                  <c:v>4.7718636541204952E-5</c:v>
                </c:pt>
                <c:pt idx="34">
                  <c:v>1.5983741106905475E-5</c:v>
                </c:pt>
                <c:pt idx="35">
                  <c:v>5.0295072885924454E-6</c:v>
                </c:pt>
                <c:pt idx="36">
                  <c:v>1.4867195147342977E-6</c:v>
                </c:pt>
                <c:pt idx="37">
                  <c:v>4.1284709886299984E-7</c:v>
                </c:pt>
                <c:pt idx="38">
                  <c:v>1.0769760042543276E-7</c:v>
                </c:pt>
                <c:pt idx="39">
                  <c:v>2.6392432035705735E-8</c:v>
                </c:pt>
                <c:pt idx="40">
                  <c:v>6.0758828498232861E-9</c:v>
                </c:pt>
                <c:pt idx="41">
                  <c:v>1.314001818155884E-9</c:v>
                </c:pt>
                <c:pt idx="42">
                  <c:v>2.6695566147628519E-10</c:v>
                </c:pt>
                <c:pt idx="43">
                  <c:v>5.0949379588436842E-11</c:v>
                </c:pt>
                <c:pt idx="44">
                  <c:v>9.1347204083645936E-12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58-7444-A4DA-F23DE56DB986}"/>
            </c:ext>
          </c:extLst>
        </c:ser>
        <c:ser>
          <c:idx val="1"/>
          <c:order val="1"/>
          <c:tx>
            <c:strRef>
              <c:f>FitSDTModel!$W$3</c:f>
              <c:strCache>
                <c:ptCount val="1"/>
                <c:pt idx="0">
                  <c:v>Mate Distribution</c:v>
                </c:pt>
              </c:strCache>
            </c:strRef>
          </c:tx>
          <c:marker>
            <c:symbol val="none"/>
          </c:marker>
          <c:xVal>
            <c:numRef>
              <c:f>FitSDTModel!$U$4:$U$48</c:f>
              <c:numCache>
                <c:formatCode>General</c:formatCode>
                <c:ptCount val="45"/>
                <c:pt idx="0">
                  <c:v>-4</c:v>
                </c:pt>
                <c:pt idx="1">
                  <c:v>-3.75</c:v>
                </c:pt>
                <c:pt idx="2">
                  <c:v>-3.5</c:v>
                </c:pt>
                <c:pt idx="3">
                  <c:v>-3.25</c:v>
                </c:pt>
                <c:pt idx="4">
                  <c:v>-3</c:v>
                </c:pt>
                <c:pt idx="5">
                  <c:v>-2.75</c:v>
                </c:pt>
                <c:pt idx="6">
                  <c:v>-2.5</c:v>
                </c:pt>
                <c:pt idx="7">
                  <c:v>-2.25</c:v>
                </c:pt>
                <c:pt idx="8">
                  <c:v>-2</c:v>
                </c:pt>
                <c:pt idx="9">
                  <c:v>-1.75</c:v>
                </c:pt>
                <c:pt idx="10">
                  <c:v>-1.5</c:v>
                </c:pt>
                <c:pt idx="11">
                  <c:v>-1.25</c:v>
                </c:pt>
                <c:pt idx="12">
                  <c:v>-1</c:v>
                </c:pt>
                <c:pt idx="13">
                  <c:v>-0.75</c:v>
                </c:pt>
                <c:pt idx="14">
                  <c:v>-0.5</c:v>
                </c:pt>
                <c:pt idx="15">
                  <c:v>-0.25</c:v>
                </c:pt>
                <c:pt idx="16">
                  <c:v>0</c:v>
                </c:pt>
                <c:pt idx="17">
                  <c:v>0.25</c:v>
                </c:pt>
                <c:pt idx="18">
                  <c:v>0.5</c:v>
                </c:pt>
                <c:pt idx="19">
                  <c:v>0.75</c:v>
                </c:pt>
                <c:pt idx="20">
                  <c:v>1</c:v>
                </c:pt>
                <c:pt idx="21">
                  <c:v>1.25</c:v>
                </c:pt>
                <c:pt idx="22">
                  <c:v>1.5</c:v>
                </c:pt>
                <c:pt idx="23">
                  <c:v>1.75</c:v>
                </c:pt>
                <c:pt idx="24">
                  <c:v>2</c:v>
                </c:pt>
                <c:pt idx="25">
                  <c:v>2.25</c:v>
                </c:pt>
                <c:pt idx="26">
                  <c:v>2.5</c:v>
                </c:pt>
                <c:pt idx="27">
                  <c:v>2.75</c:v>
                </c:pt>
                <c:pt idx="28">
                  <c:v>3</c:v>
                </c:pt>
                <c:pt idx="29">
                  <c:v>3.25</c:v>
                </c:pt>
                <c:pt idx="30">
                  <c:v>3.5</c:v>
                </c:pt>
                <c:pt idx="31">
                  <c:v>3.75</c:v>
                </c:pt>
                <c:pt idx="32">
                  <c:v>4</c:v>
                </c:pt>
                <c:pt idx="33">
                  <c:v>4.25</c:v>
                </c:pt>
                <c:pt idx="34">
                  <c:v>4.5</c:v>
                </c:pt>
                <c:pt idx="35">
                  <c:v>4.75</c:v>
                </c:pt>
                <c:pt idx="36">
                  <c:v>5</c:v>
                </c:pt>
                <c:pt idx="37">
                  <c:v>5.25</c:v>
                </c:pt>
                <c:pt idx="38">
                  <c:v>5.5</c:v>
                </c:pt>
                <c:pt idx="39">
                  <c:v>5.75</c:v>
                </c:pt>
                <c:pt idx="40">
                  <c:v>6</c:v>
                </c:pt>
                <c:pt idx="41">
                  <c:v>6.25</c:v>
                </c:pt>
                <c:pt idx="42">
                  <c:v>6.5</c:v>
                </c:pt>
                <c:pt idx="43">
                  <c:v>6.75</c:v>
                </c:pt>
                <c:pt idx="44">
                  <c:v>7</c:v>
                </c:pt>
              </c:numCache>
            </c:numRef>
          </c:xVal>
          <c:yVal>
            <c:numRef>
              <c:f>FitSDTModel!$W$4:$W$48</c:f>
              <c:numCache>
                <c:formatCode>General</c:formatCode>
                <c:ptCount val="45"/>
                <c:pt idx="0">
                  <c:v>2.2282468662794142E-6</c:v>
                </c:pt>
                <c:pt idx="1">
                  <c:v>4.8277137283936401E-6</c:v>
                </c:pt>
                <c:pt idx="2">
                  <c:v>1.0186117431263058E-5</c:v>
                </c:pt>
                <c:pt idx="3">
                  <c:v>2.0929787146171905E-5</c:v>
                </c:pt>
                <c:pt idx="4">
                  <c:v>4.1880312007330981E-5</c:v>
                </c:pt>
                <c:pt idx="5">
                  <c:v>8.1610111136216887E-5</c:v>
                </c:pt>
                <c:pt idx="6">
                  <c:v>1.5486989145064171E-4</c:v>
                </c:pt>
                <c:pt idx="7">
                  <c:v>2.8620616376066904E-4</c:v>
                </c:pt>
                <c:pt idx="8">
                  <c:v>5.1508622422750928E-4</c:v>
                </c:pt>
                <c:pt idx="9">
                  <c:v>9.0275489377076895E-4</c:v>
                </c:pt>
                <c:pt idx="10">
                  <c:v>1.5408087343580235E-3</c:v>
                </c:pt>
                <c:pt idx="11">
                  <c:v>2.5610412633207263E-3</c:v>
                </c:pt>
                <c:pt idx="12">
                  <c:v>4.1454662520162451E-3</c:v>
                </c:pt>
                <c:pt idx="13">
                  <c:v>6.5346022191956621E-3</c:v>
                </c:pt>
                <c:pt idx="14">
                  <c:v>1.0031223153840097E-2</c:v>
                </c:pt>
                <c:pt idx="15">
                  <c:v>1.4996074578506059E-2</c:v>
                </c:pt>
                <c:pt idx="16">
                  <c:v>2.1831835749096227E-2</c:v>
                </c:pt>
                <c:pt idx="17">
                  <c:v>3.0952225651441928E-2</c:v>
                </c:pt>
                <c:pt idx="18">
                  <c:v>4.2734878579681543E-2</c:v>
                </c:pt>
                <c:pt idx="19">
                  <c:v>5.7459524769599646E-2</c:v>
                </c:pt>
                <c:pt idx="20">
                  <c:v>7.5236840425723581E-2</c:v>
                </c:pt>
                <c:pt idx="21">
                  <c:v>9.5937419388647235E-2</c:v>
                </c:pt>
                <c:pt idx="22">
                  <c:v>0.11913365864040597</c:v>
                </c:pt>
                <c:pt idx="23">
                  <c:v>0.14406878392497877</c:v>
                </c:pt>
                <c:pt idx="24">
                  <c:v>0.16966578282035288</c:v>
                </c:pt>
                <c:pt idx="25">
                  <c:v>0.19458421382508695</c:v>
                </c:pt>
                <c:pt idx="26">
                  <c:v>0.21732510931069898</c:v>
                </c:pt>
                <c:pt idx="27">
                  <c:v>0.23637479943000383</c:v>
                </c:pt>
                <c:pt idx="28">
                  <c:v>0.25036948951923721</c:v>
                </c:pt>
                <c:pt idx="29">
                  <c:v>0.25825610589994213</c:v>
                </c:pt>
                <c:pt idx="30">
                  <c:v>0.25942316683850375</c:v>
                </c:pt>
                <c:pt idx="31">
                  <c:v>0.25377911513479751</c:v>
                </c:pt>
                <c:pt idx="32">
                  <c:v>0.24176418504078087</c:v>
                </c:pt>
                <c:pt idx="33">
                  <c:v>0.22429366884619453</c:v>
                </c:pt>
                <c:pt idx="34">
                  <c:v>0.20264273054871332</c:v>
                </c:pt>
                <c:pt idx="35">
                  <c:v>0.17829288260390111</c:v>
                </c:pt>
                <c:pt idx="36">
                  <c:v>0.15276573303709204</c:v>
                </c:pt>
                <c:pt idx="37">
                  <c:v>0.12746966778921351</c:v>
                </c:pt>
                <c:pt idx="38">
                  <c:v>0.1035801948063578</c:v>
                </c:pt>
                <c:pt idx="39">
                  <c:v>8.1966342585164373E-2</c:v>
                </c:pt>
                <c:pt idx="40">
                  <c:v>6.3165996834697966E-2</c:v>
                </c:pt>
                <c:pt idx="41">
                  <c:v>4.7404559513607038E-2</c:v>
                </c:pt>
                <c:pt idx="42">
                  <c:v>3.4645420796809628E-2</c:v>
                </c:pt>
                <c:pt idx="43">
                  <c:v>2.4658152239346115E-2</c:v>
                </c:pt>
                <c:pt idx="44">
                  <c:v>1.7090870462085687E-2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58-7444-A4DA-F23DE56DB986}"/>
            </c:ext>
          </c:extLst>
        </c:ser>
        <c:ser>
          <c:idx val="2"/>
          <c:order val="2"/>
          <c:tx>
            <c:v>Exclusion Threshold</c:v>
          </c:tx>
          <c:marker>
            <c:symbol val="none"/>
          </c:marker>
          <c:xVal>
            <c:numRef>
              <c:f>FitSDTModel!$AA$22:$AA$23</c:f>
              <c:numCache>
                <c:formatCode>General</c:formatCode>
                <c:ptCount val="2"/>
                <c:pt idx="0">
                  <c:v>1.2112109531659672</c:v>
                </c:pt>
                <c:pt idx="1">
                  <c:v>1.2112109531659672</c:v>
                </c:pt>
              </c:numCache>
            </c:numRef>
          </c:xVal>
          <c:yVal>
            <c:numRef>
              <c:f>FitSDTModel!$AB$22:$AB$23</c:f>
              <c:numCache>
                <c:formatCode>General</c:formatCode>
                <c:ptCount val="2"/>
                <c:pt idx="0">
                  <c:v>0</c:v>
                </c:pt>
                <c:pt idx="1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58-7444-A4DA-F23DE56DB986}"/>
            </c:ext>
          </c:extLst>
        </c:ser>
        <c:ser>
          <c:idx val="3"/>
          <c:order val="3"/>
          <c:tx>
            <c:v>Identification Threshold</c:v>
          </c:tx>
          <c:marker>
            <c:symbol val="none"/>
          </c:marker>
          <c:xVal>
            <c:numRef>
              <c:f>FitSDTModel!$AA$25:$AA$26</c:f>
              <c:numCache>
                <c:formatCode>General</c:formatCode>
                <c:ptCount val="2"/>
                <c:pt idx="0">
                  <c:v>2.97390145668049</c:v>
                </c:pt>
                <c:pt idx="1">
                  <c:v>2.97390145668049</c:v>
                </c:pt>
              </c:numCache>
            </c:numRef>
          </c:xVal>
          <c:yVal>
            <c:numRef>
              <c:f>FitSDTModel!$AB$25:$AB$26</c:f>
              <c:numCache>
                <c:formatCode>General</c:formatCode>
                <c:ptCount val="2"/>
                <c:pt idx="0">
                  <c:v>0</c:v>
                </c:pt>
                <c:pt idx="1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658-7444-A4DA-F23DE56DB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0315520"/>
        <c:axId val="2100320064"/>
      </c:scatterChart>
      <c:valAx>
        <c:axId val="2100315520"/>
        <c:scaling>
          <c:orientation val="minMax"/>
          <c:max val="6"/>
          <c:min val="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Evidence Axis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00320064"/>
        <c:crosses val="autoZero"/>
        <c:crossBetween val="midCat"/>
      </c:valAx>
      <c:valAx>
        <c:axId val="2100320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03155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ROC plot</c:v>
          </c:tx>
          <c:xVal>
            <c:numRef>
              <c:f>FitSDTModel!$D$48:$G$48</c:f>
              <c:numCache>
                <c:formatCode>General</c:formatCode>
                <c:ptCount val="4"/>
                <c:pt idx="0">
                  <c:v>1</c:v>
                </c:pt>
                <c:pt idx="1">
                  <c:v>0.11290717609600782</c:v>
                </c:pt>
                <c:pt idx="2">
                  <c:v>1.4695077149155032E-3</c:v>
                </c:pt>
                <c:pt idx="3">
                  <c:v>0</c:v>
                </c:pt>
              </c:numCache>
            </c:numRef>
          </c:xVal>
          <c:yVal>
            <c:numRef>
              <c:f>FitSDTModel!$D$47:$G$47</c:f>
              <c:numCache>
                <c:formatCode>General</c:formatCode>
                <c:ptCount val="4"/>
                <c:pt idx="0">
                  <c:v>1</c:v>
                </c:pt>
                <c:pt idx="1">
                  <c:v>0.92461048751884733</c:v>
                </c:pt>
                <c:pt idx="2">
                  <c:v>0.61367063159658231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62-744B-AE74-51DB586D4714}"/>
            </c:ext>
          </c:extLst>
        </c:ser>
        <c:ser>
          <c:idx val="1"/>
          <c:order val="1"/>
          <c:tx>
            <c:v>Theory</c:v>
          </c:tx>
          <c:xVal>
            <c:numRef>
              <c:f>FitSDTModel!$D$58:$G$58</c:f>
              <c:numCache>
                <c:formatCode>General</c:formatCode>
                <c:ptCount val="4"/>
                <c:pt idx="0">
                  <c:v>1</c:v>
                </c:pt>
                <c:pt idx="1">
                  <c:v>0.11290728296965502</c:v>
                </c:pt>
                <c:pt idx="2">
                  <c:v>1.4701974429378595E-3</c:v>
                </c:pt>
                <c:pt idx="3">
                  <c:v>0</c:v>
                </c:pt>
              </c:numCache>
            </c:numRef>
          </c:xVal>
          <c:yVal>
            <c:numRef>
              <c:f>FitSDTModel!$D$57:$G$57</c:f>
              <c:numCache>
                <c:formatCode>General</c:formatCode>
                <c:ptCount val="4"/>
                <c:pt idx="0">
                  <c:v>1</c:v>
                </c:pt>
                <c:pt idx="1">
                  <c:v>0.92461099311426176</c:v>
                </c:pt>
                <c:pt idx="2">
                  <c:v>0.61366974358661652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62-744B-AE74-51DB586D4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6632368"/>
        <c:axId val="2026634688"/>
      </c:scatterChart>
      <c:valAx>
        <c:axId val="2026632368"/>
        <c:scaling>
          <c:orientation val="minMax"/>
          <c:max val="1"/>
        </c:scaling>
        <c:delete val="0"/>
        <c:axPos val="b"/>
        <c:numFmt formatCode="General" sourceLinked="1"/>
        <c:majorTickMark val="out"/>
        <c:minorTickMark val="none"/>
        <c:tickLblPos val="nextTo"/>
        <c:crossAx val="2026634688"/>
        <c:crosses val="autoZero"/>
        <c:crossBetween val="midCat"/>
      </c:valAx>
      <c:valAx>
        <c:axId val="2026634688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66323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FitSDTModelSandbox!$V$3</c:f>
              <c:strCache>
                <c:ptCount val="1"/>
                <c:pt idx="0">
                  <c:v>NonMateDistribution</c:v>
                </c:pt>
              </c:strCache>
            </c:strRef>
          </c:tx>
          <c:marker>
            <c:symbol val="none"/>
          </c:marker>
          <c:xVal>
            <c:numRef>
              <c:f>FitSDTModelSandbox!$U$4:$U$48</c:f>
              <c:numCache>
                <c:formatCode>General</c:formatCode>
                <c:ptCount val="45"/>
                <c:pt idx="0">
                  <c:v>-4</c:v>
                </c:pt>
                <c:pt idx="1">
                  <c:v>-3.75</c:v>
                </c:pt>
                <c:pt idx="2">
                  <c:v>-3.5</c:v>
                </c:pt>
                <c:pt idx="3">
                  <c:v>-3.25</c:v>
                </c:pt>
                <c:pt idx="4">
                  <c:v>-3</c:v>
                </c:pt>
                <c:pt idx="5">
                  <c:v>-2.75</c:v>
                </c:pt>
                <c:pt idx="6">
                  <c:v>-2.5</c:v>
                </c:pt>
                <c:pt idx="7">
                  <c:v>-2.25</c:v>
                </c:pt>
                <c:pt idx="8">
                  <c:v>-2</c:v>
                </c:pt>
                <c:pt idx="9">
                  <c:v>-1.75</c:v>
                </c:pt>
                <c:pt idx="10">
                  <c:v>-1.5</c:v>
                </c:pt>
                <c:pt idx="11">
                  <c:v>-1.25</c:v>
                </c:pt>
                <c:pt idx="12">
                  <c:v>-1</c:v>
                </c:pt>
                <c:pt idx="13">
                  <c:v>-0.75</c:v>
                </c:pt>
                <c:pt idx="14">
                  <c:v>-0.5</c:v>
                </c:pt>
                <c:pt idx="15">
                  <c:v>-0.25</c:v>
                </c:pt>
                <c:pt idx="16">
                  <c:v>0</c:v>
                </c:pt>
                <c:pt idx="17">
                  <c:v>0.25</c:v>
                </c:pt>
                <c:pt idx="18">
                  <c:v>0.5</c:v>
                </c:pt>
                <c:pt idx="19">
                  <c:v>0.75</c:v>
                </c:pt>
                <c:pt idx="20">
                  <c:v>1</c:v>
                </c:pt>
                <c:pt idx="21">
                  <c:v>1.25</c:v>
                </c:pt>
                <c:pt idx="22">
                  <c:v>1.5</c:v>
                </c:pt>
                <c:pt idx="23">
                  <c:v>1.75</c:v>
                </c:pt>
                <c:pt idx="24">
                  <c:v>2</c:v>
                </c:pt>
                <c:pt idx="25">
                  <c:v>2.25</c:v>
                </c:pt>
                <c:pt idx="26">
                  <c:v>2.5</c:v>
                </c:pt>
                <c:pt idx="27">
                  <c:v>2.75</c:v>
                </c:pt>
                <c:pt idx="28">
                  <c:v>3</c:v>
                </c:pt>
                <c:pt idx="29">
                  <c:v>3.25</c:v>
                </c:pt>
                <c:pt idx="30">
                  <c:v>3.5</c:v>
                </c:pt>
                <c:pt idx="31">
                  <c:v>3.75</c:v>
                </c:pt>
                <c:pt idx="32">
                  <c:v>4</c:v>
                </c:pt>
                <c:pt idx="33">
                  <c:v>4.25</c:v>
                </c:pt>
                <c:pt idx="34">
                  <c:v>4.5</c:v>
                </c:pt>
                <c:pt idx="35">
                  <c:v>4.75</c:v>
                </c:pt>
                <c:pt idx="36">
                  <c:v>5</c:v>
                </c:pt>
                <c:pt idx="37">
                  <c:v>5.25</c:v>
                </c:pt>
                <c:pt idx="38">
                  <c:v>5.5</c:v>
                </c:pt>
                <c:pt idx="39">
                  <c:v>5.75</c:v>
                </c:pt>
                <c:pt idx="40">
                  <c:v>6</c:v>
                </c:pt>
                <c:pt idx="41">
                  <c:v>6.25</c:v>
                </c:pt>
                <c:pt idx="42">
                  <c:v>6.5</c:v>
                </c:pt>
                <c:pt idx="43">
                  <c:v>6.75</c:v>
                </c:pt>
                <c:pt idx="44">
                  <c:v>7</c:v>
                </c:pt>
              </c:numCache>
            </c:numRef>
          </c:xVal>
          <c:yVal>
            <c:numRef>
              <c:f>FitSDTModelSandbox!$V$4:$V$48</c:f>
              <c:numCache>
                <c:formatCode>General</c:formatCode>
                <c:ptCount val="45"/>
                <c:pt idx="0">
                  <c:v>1.3383022576488537E-4</c:v>
                </c:pt>
                <c:pt idx="1">
                  <c:v>3.5259568236744541E-4</c:v>
                </c:pt>
                <c:pt idx="2">
                  <c:v>8.7268269504576015E-4</c:v>
                </c:pt>
                <c:pt idx="3">
                  <c:v>2.0290480572997681E-3</c:v>
                </c:pt>
                <c:pt idx="4">
                  <c:v>4.4318484119380075E-3</c:v>
                </c:pt>
                <c:pt idx="5">
                  <c:v>9.0935625015910529E-3</c:v>
                </c:pt>
                <c:pt idx="6">
                  <c:v>1.752830049356854E-2</c:v>
                </c:pt>
                <c:pt idx="7">
                  <c:v>3.1739651835667418E-2</c:v>
                </c:pt>
                <c:pt idx="8">
                  <c:v>5.3990966513188063E-2</c:v>
                </c:pt>
                <c:pt idx="9">
                  <c:v>8.6277318826511532E-2</c:v>
                </c:pt>
                <c:pt idx="10">
                  <c:v>0.12951759566589174</c:v>
                </c:pt>
                <c:pt idx="11">
                  <c:v>0.18264908538902191</c:v>
                </c:pt>
                <c:pt idx="12">
                  <c:v>0.24197072451914337</c:v>
                </c:pt>
                <c:pt idx="13">
                  <c:v>0.30113743215480443</c:v>
                </c:pt>
                <c:pt idx="14">
                  <c:v>0.35206532676429952</c:v>
                </c:pt>
                <c:pt idx="15">
                  <c:v>0.38666811680284924</c:v>
                </c:pt>
                <c:pt idx="16">
                  <c:v>0.3989422804014327</c:v>
                </c:pt>
                <c:pt idx="17">
                  <c:v>0.38666811680284924</c:v>
                </c:pt>
                <c:pt idx="18">
                  <c:v>0.35206532676429952</c:v>
                </c:pt>
                <c:pt idx="19">
                  <c:v>0.30113743215480443</c:v>
                </c:pt>
                <c:pt idx="20">
                  <c:v>0.24197072451914337</c:v>
                </c:pt>
                <c:pt idx="21">
                  <c:v>0.18264908538902191</c:v>
                </c:pt>
                <c:pt idx="22">
                  <c:v>0.12951759566589174</c:v>
                </c:pt>
                <c:pt idx="23">
                  <c:v>8.6277318826511532E-2</c:v>
                </c:pt>
                <c:pt idx="24">
                  <c:v>5.3990966513188063E-2</c:v>
                </c:pt>
                <c:pt idx="25">
                  <c:v>3.1739651835667418E-2</c:v>
                </c:pt>
                <c:pt idx="26">
                  <c:v>1.752830049356854E-2</c:v>
                </c:pt>
                <c:pt idx="27">
                  <c:v>9.0935625015910529E-3</c:v>
                </c:pt>
                <c:pt idx="28">
                  <c:v>4.4318484119380075E-3</c:v>
                </c:pt>
                <c:pt idx="29">
                  <c:v>2.0290480572997681E-3</c:v>
                </c:pt>
                <c:pt idx="30">
                  <c:v>8.7268269504576015E-4</c:v>
                </c:pt>
                <c:pt idx="31">
                  <c:v>3.5259568236744541E-4</c:v>
                </c:pt>
                <c:pt idx="32">
                  <c:v>1.3383022576488537E-4</c:v>
                </c:pt>
                <c:pt idx="33">
                  <c:v>4.7718636541204952E-5</c:v>
                </c:pt>
                <c:pt idx="34">
                  <c:v>1.5983741106905475E-5</c:v>
                </c:pt>
                <c:pt idx="35">
                  <c:v>5.0295072885924454E-6</c:v>
                </c:pt>
                <c:pt idx="36">
                  <c:v>1.4867195147342977E-6</c:v>
                </c:pt>
                <c:pt idx="37">
                  <c:v>4.1284709886299984E-7</c:v>
                </c:pt>
                <c:pt idx="38">
                  <c:v>1.0769760042543276E-7</c:v>
                </c:pt>
                <c:pt idx="39">
                  <c:v>2.6392432035705735E-8</c:v>
                </c:pt>
                <c:pt idx="40">
                  <c:v>6.0758828498232861E-9</c:v>
                </c:pt>
                <c:pt idx="41">
                  <c:v>1.314001818155884E-9</c:v>
                </c:pt>
                <c:pt idx="42">
                  <c:v>2.6695566147628519E-10</c:v>
                </c:pt>
                <c:pt idx="43">
                  <c:v>5.0949379588436842E-11</c:v>
                </c:pt>
                <c:pt idx="44">
                  <c:v>9.1347204083645936E-12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24-7C4B-8F89-55C1FDFD4B14}"/>
            </c:ext>
          </c:extLst>
        </c:ser>
        <c:ser>
          <c:idx val="1"/>
          <c:order val="1"/>
          <c:tx>
            <c:strRef>
              <c:f>FitSDTModelSandbox!$W$3</c:f>
              <c:strCache>
                <c:ptCount val="1"/>
                <c:pt idx="0">
                  <c:v>Mate Distribution</c:v>
                </c:pt>
              </c:strCache>
            </c:strRef>
          </c:tx>
          <c:marker>
            <c:symbol val="none"/>
          </c:marker>
          <c:xVal>
            <c:numRef>
              <c:f>FitSDTModelSandbox!$U$4:$U$48</c:f>
              <c:numCache>
                <c:formatCode>General</c:formatCode>
                <c:ptCount val="45"/>
                <c:pt idx="0">
                  <c:v>-4</c:v>
                </c:pt>
                <c:pt idx="1">
                  <c:v>-3.75</c:v>
                </c:pt>
                <c:pt idx="2">
                  <c:v>-3.5</c:v>
                </c:pt>
                <c:pt idx="3">
                  <c:v>-3.25</c:v>
                </c:pt>
                <c:pt idx="4">
                  <c:v>-3</c:v>
                </c:pt>
                <c:pt idx="5">
                  <c:v>-2.75</c:v>
                </c:pt>
                <c:pt idx="6">
                  <c:v>-2.5</c:v>
                </c:pt>
                <c:pt idx="7">
                  <c:v>-2.25</c:v>
                </c:pt>
                <c:pt idx="8">
                  <c:v>-2</c:v>
                </c:pt>
                <c:pt idx="9">
                  <c:v>-1.75</c:v>
                </c:pt>
                <c:pt idx="10">
                  <c:v>-1.5</c:v>
                </c:pt>
                <c:pt idx="11">
                  <c:v>-1.25</c:v>
                </c:pt>
                <c:pt idx="12">
                  <c:v>-1</c:v>
                </c:pt>
                <c:pt idx="13">
                  <c:v>-0.75</c:v>
                </c:pt>
                <c:pt idx="14">
                  <c:v>-0.5</c:v>
                </c:pt>
                <c:pt idx="15">
                  <c:v>-0.25</c:v>
                </c:pt>
                <c:pt idx="16">
                  <c:v>0</c:v>
                </c:pt>
                <c:pt idx="17">
                  <c:v>0.25</c:v>
                </c:pt>
                <c:pt idx="18">
                  <c:v>0.5</c:v>
                </c:pt>
                <c:pt idx="19">
                  <c:v>0.75</c:v>
                </c:pt>
                <c:pt idx="20">
                  <c:v>1</c:v>
                </c:pt>
                <c:pt idx="21">
                  <c:v>1.25</c:v>
                </c:pt>
                <c:pt idx="22">
                  <c:v>1.5</c:v>
                </c:pt>
                <c:pt idx="23">
                  <c:v>1.75</c:v>
                </c:pt>
                <c:pt idx="24">
                  <c:v>2</c:v>
                </c:pt>
                <c:pt idx="25">
                  <c:v>2.25</c:v>
                </c:pt>
                <c:pt idx="26">
                  <c:v>2.5</c:v>
                </c:pt>
                <c:pt idx="27">
                  <c:v>2.75</c:v>
                </c:pt>
                <c:pt idx="28">
                  <c:v>3</c:v>
                </c:pt>
                <c:pt idx="29">
                  <c:v>3.25</c:v>
                </c:pt>
                <c:pt idx="30">
                  <c:v>3.5</c:v>
                </c:pt>
                <c:pt idx="31">
                  <c:v>3.75</c:v>
                </c:pt>
                <c:pt idx="32">
                  <c:v>4</c:v>
                </c:pt>
                <c:pt idx="33">
                  <c:v>4.25</c:v>
                </c:pt>
                <c:pt idx="34">
                  <c:v>4.5</c:v>
                </c:pt>
                <c:pt idx="35">
                  <c:v>4.75</c:v>
                </c:pt>
                <c:pt idx="36">
                  <c:v>5</c:v>
                </c:pt>
                <c:pt idx="37">
                  <c:v>5.25</c:v>
                </c:pt>
                <c:pt idx="38">
                  <c:v>5.5</c:v>
                </c:pt>
                <c:pt idx="39">
                  <c:v>5.75</c:v>
                </c:pt>
                <c:pt idx="40">
                  <c:v>6</c:v>
                </c:pt>
                <c:pt idx="41">
                  <c:v>6.25</c:v>
                </c:pt>
                <c:pt idx="42">
                  <c:v>6.5</c:v>
                </c:pt>
                <c:pt idx="43">
                  <c:v>6.75</c:v>
                </c:pt>
                <c:pt idx="44">
                  <c:v>7</c:v>
                </c:pt>
              </c:numCache>
            </c:numRef>
          </c:xVal>
          <c:yVal>
            <c:numRef>
              <c:f>FitSDTModelSandbox!$W$4:$W$48</c:f>
              <c:numCache>
                <c:formatCode>General</c:formatCode>
                <c:ptCount val="45"/>
                <c:pt idx="0">
                  <c:v>2.2228819664794674E-5</c:v>
                </c:pt>
                <c:pt idx="1">
                  <c:v>4.4688948169979627E-5</c:v>
                </c:pt>
                <c:pt idx="2">
                  <c:v>8.7447626539726071E-5</c:v>
                </c:pt>
                <c:pt idx="3">
                  <c:v>1.6655592375872295E-4</c:v>
                </c:pt>
                <c:pt idx="4">
                  <c:v>3.0877085737739422E-4</c:v>
                </c:pt>
                <c:pt idx="5">
                  <c:v>5.5715584020034207E-4</c:v>
                </c:pt>
                <c:pt idx="6">
                  <c:v>9.785459729734203E-4</c:v>
                </c:pt>
                <c:pt idx="7">
                  <c:v>1.6728228191370622E-3</c:v>
                </c:pt>
                <c:pt idx="8">
                  <c:v>2.7834461104972522E-3</c:v>
                </c:pt>
                <c:pt idx="9">
                  <c:v>4.5079579273224332E-3</c:v>
                </c:pt>
                <c:pt idx="10">
                  <c:v>7.1062593602488093E-3</c:v>
                </c:pt>
                <c:pt idx="11">
                  <c:v>1.09035122869731E-2</c:v>
                </c:pt>
                <c:pt idx="12">
                  <c:v>1.6283806905109242E-2</c:v>
                </c:pt>
                <c:pt idx="13">
                  <c:v>2.3670620009455575E-2</c:v>
                </c:pt>
                <c:pt idx="14">
                  <c:v>3.3490951533429118E-2</c:v>
                </c:pt>
                <c:pt idx="15">
                  <c:v>4.6122145671729974E-2</c:v>
                </c:pt>
                <c:pt idx="16">
                  <c:v>6.1823798197910736E-2</c:v>
                </c:pt>
                <c:pt idx="17">
                  <c:v>8.0661450182250793E-2</c:v>
                </c:pt>
                <c:pt idx="18">
                  <c:v>0.1024331508883457</c:v>
                </c:pt>
                <c:pt idx="19">
                  <c:v>0.12661326307037557</c:v>
                </c:pt>
                <c:pt idx="20">
                  <c:v>0.15232880473982455</c:v>
                </c:pt>
                <c:pt idx="21">
                  <c:v>0.17838117918157215</c:v>
                </c:pt>
                <c:pt idx="22">
                  <c:v>0.20332004159801786</c:v>
                </c:pt>
                <c:pt idx="23">
                  <c:v>0.22556697352512628</c:v>
                </c:pt>
                <c:pt idx="24">
                  <c:v>0.24357628285580907</c:v>
                </c:pt>
                <c:pt idx="25">
                  <c:v>0.25601101285739153</c:v>
                </c:pt>
                <c:pt idx="26">
                  <c:v>0.26190661064870052</c:v>
                </c:pt>
                <c:pt idx="27">
                  <c:v>0.26079450483948985</c:v>
                </c:pt>
                <c:pt idx="28">
                  <c:v>0.25276362510344536</c:v>
                </c:pt>
                <c:pt idx="29">
                  <c:v>0.23844865536471235</c:v>
                </c:pt>
                <c:pt idx="30">
                  <c:v>0.21894717370882483</c:v>
                </c:pt>
                <c:pt idx="31">
                  <c:v>0.1956806906121466</c:v>
                </c:pt>
                <c:pt idx="32">
                  <c:v>0.17022398948580703</c:v>
                </c:pt>
                <c:pt idx="33">
                  <c:v>0.14413110634988663</c:v>
                </c:pt>
                <c:pt idx="34">
                  <c:v>0.11878424432042413</c:v>
                </c:pt>
                <c:pt idx="35">
                  <c:v>9.5284908504240734E-2</c:v>
                </c:pt>
                <c:pt idx="36">
                  <c:v>7.4396681954562366E-2</c:v>
                </c:pt>
                <c:pt idx="37">
                  <c:v>5.6538876654046603E-2</c:v>
                </c:pt>
                <c:pt idx="38">
                  <c:v>4.1822014420984391E-2</c:v>
                </c:pt>
                <c:pt idx="39">
                  <c:v>3.0111118134526965E-2</c:v>
                </c:pt>
                <c:pt idx="40">
                  <c:v>2.1101483144852988E-2</c:v>
                </c:pt>
                <c:pt idx="41">
                  <c:v>1.4393394974279293E-2</c:v>
                </c:pt>
                <c:pt idx="42">
                  <c:v>9.5560336052515817E-3</c:v>
                </c:pt>
                <c:pt idx="43">
                  <c:v>6.1752743493054827E-3</c:v>
                </c:pt>
                <c:pt idx="44">
                  <c:v>3.8841769664903049E-3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24-7C4B-8F89-55C1FDFD4B14}"/>
            </c:ext>
          </c:extLst>
        </c:ser>
        <c:ser>
          <c:idx val="2"/>
          <c:order val="2"/>
          <c:tx>
            <c:v>Exclusion Threshold</c:v>
          </c:tx>
          <c:marker>
            <c:symbol val="none"/>
          </c:marker>
          <c:xVal>
            <c:numRef>
              <c:f>FitSDTModelSandbox!$AA$22:$AA$23</c:f>
              <c:numCache>
                <c:formatCode>General</c:formatCode>
                <c:ptCount val="2"/>
                <c:pt idx="0">
                  <c:v>0.51772429717597912</c:v>
                </c:pt>
                <c:pt idx="1">
                  <c:v>0.51772429717597912</c:v>
                </c:pt>
              </c:numCache>
            </c:numRef>
          </c:xVal>
          <c:yVal>
            <c:numRef>
              <c:f>FitSDTModelSandbox!$AB$22:$AB$23</c:f>
              <c:numCache>
                <c:formatCode>General</c:formatCode>
                <c:ptCount val="2"/>
                <c:pt idx="0">
                  <c:v>0</c:v>
                </c:pt>
                <c:pt idx="1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424-7C4B-8F89-55C1FDFD4B14}"/>
            </c:ext>
          </c:extLst>
        </c:ser>
        <c:ser>
          <c:idx val="3"/>
          <c:order val="3"/>
          <c:tx>
            <c:v>Identification Threshold</c:v>
          </c:tx>
          <c:marker>
            <c:symbol val="none"/>
          </c:marker>
          <c:xVal>
            <c:numRef>
              <c:f>FitSDTModelSandbox!$AA$25:$AA$26</c:f>
              <c:numCache>
                <c:formatCode>General</c:formatCode>
                <c:ptCount val="2"/>
                <c:pt idx="0">
                  <c:v>1.990700629130306</c:v>
                </c:pt>
                <c:pt idx="1">
                  <c:v>1.990700629130306</c:v>
                </c:pt>
              </c:numCache>
            </c:numRef>
          </c:xVal>
          <c:yVal>
            <c:numRef>
              <c:f>FitSDTModelSandbox!$AB$25:$AB$26</c:f>
              <c:numCache>
                <c:formatCode>General</c:formatCode>
                <c:ptCount val="2"/>
                <c:pt idx="0">
                  <c:v>0</c:v>
                </c:pt>
                <c:pt idx="1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424-7C4B-8F89-55C1FDFD4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0315520"/>
        <c:axId val="2100320064"/>
      </c:scatterChart>
      <c:valAx>
        <c:axId val="2100315520"/>
        <c:scaling>
          <c:orientation val="minMax"/>
          <c:max val="6"/>
          <c:min val="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Evidence Axis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00320064"/>
        <c:crosses val="autoZero"/>
        <c:crossBetween val="midCat"/>
      </c:valAx>
      <c:valAx>
        <c:axId val="2100320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03155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ROC plot</c:v>
          </c:tx>
          <c:xVal>
            <c:numRef>
              <c:f>FitSDTModelSandbox!$D$48:$G$48</c:f>
              <c:numCache>
                <c:formatCode>General</c:formatCode>
                <c:ptCount val="4"/>
                <c:pt idx="0">
                  <c:v>1</c:v>
                </c:pt>
                <c:pt idx="1">
                  <c:v>0.30232558139534882</c:v>
                </c:pt>
                <c:pt idx="2">
                  <c:v>2.3255813953488372E-2</c:v>
                </c:pt>
                <c:pt idx="3">
                  <c:v>0</c:v>
                </c:pt>
              </c:numCache>
            </c:numRef>
          </c:xVal>
          <c:yVal>
            <c:numRef>
              <c:f>FitSDTModelSandbox!$D$47:$G$47</c:f>
              <c:numCache>
                <c:formatCode>General</c:formatCode>
                <c:ptCount val="4"/>
                <c:pt idx="0">
                  <c:v>1</c:v>
                </c:pt>
                <c:pt idx="1">
                  <c:v>0.91304347826086962</c:v>
                </c:pt>
                <c:pt idx="2">
                  <c:v>0.65217391304347827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20-2B4B-8E31-04791F175382}"/>
            </c:ext>
          </c:extLst>
        </c:ser>
        <c:ser>
          <c:idx val="1"/>
          <c:order val="1"/>
          <c:tx>
            <c:v>Theory</c:v>
          </c:tx>
          <c:xVal>
            <c:numRef>
              <c:f>FitSDTModelSandbox!$D$58:$G$58</c:f>
              <c:numCache>
                <c:formatCode>General</c:formatCode>
                <c:ptCount val="4"/>
                <c:pt idx="0">
                  <c:v>1</c:v>
                </c:pt>
                <c:pt idx="1">
                  <c:v>0.30232532168552217</c:v>
                </c:pt>
                <c:pt idx="2">
                  <c:v>2.3256904759410668E-2</c:v>
                </c:pt>
                <c:pt idx="3">
                  <c:v>0</c:v>
                </c:pt>
              </c:numCache>
            </c:numRef>
          </c:xVal>
          <c:yVal>
            <c:numRef>
              <c:f>FitSDTModelSandbox!$D$57:$G$57</c:f>
              <c:numCache>
                <c:formatCode>General</c:formatCode>
                <c:ptCount val="4"/>
                <c:pt idx="0">
                  <c:v>1</c:v>
                </c:pt>
                <c:pt idx="1">
                  <c:v>0.91304405485392426</c:v>
                </c:pt>
                <c:pt idx="2">
                  <c:v>0.65217314353503364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20-2B4B-8E31-04791F175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6632368"/>
        <c:axId val="2026634688"/>
      </c:scatterChart>
      <c:valAx>
        <c:axId val="2026632368"/>
        <c:scaling>
          <c:orientation val="minMax"/>
          <c:max val="1"/>
        </c:scaling>
        <c:delete val="0"/>
        <c:axPos val="b"/>
        <c:numFmt formatCode="General" sourceLinked="1"/>
        <c:majorTickMark val="out"/>
        <c:minorTickMark val="none"/>
        <c:tickLblPos val="nextTo"/>
        <c:crossAx val="2026634688"/>
        <c:crosses val="autoZero"/>
        <c:crossBetween val="midCat"/>
      </c:valAx>
      <c:valAx>
        <c:axId val="2026634688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66323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203202</xdr:colOff>
      <xdr:row>2</xdr:row>
      <xdr:rowOff>160866</xdr:rowOff>
    </xdr:from>
    <xdr:to>
      <xdr:col>15</xdr:col>
      <xdr:colOff>465666</xdr:colOff>
      <xdr:row>19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6D0CE6-93CA-AB46-81C6-C039A9D61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160869</xdr:colOff>
      <xdr:row>20</xdr:row>
      <xdr:rowOff>118534</xdr:rowOff>
    </xdr:from>
    <xdr:to>
      <xdr:col>15</xdr:col>
      <xdr:colOff>482601</xdr:colOff>
      <xdr:row>36</xdr:row>
      <xdr:rowOff>152401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B6B042-9B75-F74A-97DC-98FE2363FF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203202</xdr:colOff>
      <xdr:row>2</xdr:row>
      <xdr:rowOff>160866</xdr:rowOff>
    </xdr:from>
    <xdr:to>
      <xdr:col>15</xdr:col>
      <xdr:colOff>465666</xdr:colOff>
      <xdr:row>19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B69695-6671-0D4A-87AF-C5FF4D284E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160869</xdr:colOff>
      <xdr:row>20</xdr:row>
      <xdr:rowOff>118534</xdr:rowOff>
    </xdr:from>
    <xdr:to>
      <xdr:col>15</xdr:col>
      <xdr:colOff>482601</xdr:colOff>
      <xdr:row>36</xdr:row>
      <xdr:rowOff>152401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A4A0E0-388C-D442-9FF8-D25CAD6A8F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youtube.com/watch?v=_DH9eSAXcu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77301-1A9D-6844-86FA-D5CE57D5449B}">
  <dimension ref="C1:AB61"/>
  <sheetViews>
    <sheetView tabSelected="1" topLeftCell="A20" zoomScale="150" workbookViewId="0">
      <selection activeCell="C2" sqref="C2"/>
    </sheetView>
  </sheetViews>
  <sheetFormatPr baseColWidth="10" defaultRowHeight="13" x14ac:dyDescent="0.15"/>
  <cols>
    <col min="3" max="3" width="19.5" customWidth="1"/>
    <col min="6" max="6" width="12.33203125" customWidth="1"/>
    <col min="23" max="23" width="12.33203125" bestFit="1" customWidth="1"/>
  </cols>
  <sheetData>
    <row r="1" spans="3:23" x14ac:dyDescent="0.15">
      <c r="C1" t="s">
        <v>32</v>
      </c>
      <c r="U1" t="s">
        <v>27</v>
      </c>
    </row>
    <row r="2" spans="3:23" x14ac:dyDescent="0.15">
      <c r="C2" s="5" t="s">
        <v>33</v>
      </c>
      <c r="U2">
        <v>0.25</v>
      </c>
    </row>
    <row r="3" spans="3:23" x14ac:dyDescent="0.15">
      <c r="U3" t="s">
        <v>0</v>
      </c>
      <c r="V3" t="s">
        <v>1</v>
      </c>
      <c r="W3" t="s">
        <v>2</v>
      </c>
    </row>
    <row r="4" spans="3:23" x14ac:dyDescent="0.15">
      <c r="U4">
        <v>-4</v>
      </c>
      <c r="V4">
        <f t="shared" ref="V4:V48" si="0">NORMDIST($U4,$D$25,1,0)</f>
        <v>1.3383022576488537E-4</v>
      </c>
      <c r="W4">
        <f>NORMDIST(U4,$D$26,$D$29,0)</f>
        <v>2.2282468662794142E-6</v>
      </c>
    </row>
    <row r="5" spans="3:23" x14ac:dyDescent="0.15">
      <c r="D5" t="s">
        <v>3</v>
      </c>
      <c r="U5">
        <f>U4+$U$2</f>
        <v>-3.75</v>
      </c>
      <c r="V5">
        <f t="shared" si="0"/>
        <v>3.5259568236744541E-4</v>
      </c>
      <c r="W5">
        <f t="shared" ref="W5:W40" si="1">NORMDIST(U5,$D$26,$D$29,0)</f>
        <v>4.8277137283936401E-6</v>
      </c>
    </row>
    <row r="6" spans="3:23" x14ac:dyDescent="0.15">
      <c r="E6" t="s">
        <v>4</v>
      </c>
      <c r="U6">
        <f t="shared" ref="U6:U40" si="2">U5+$U$2</f>
        <v>-3.5</v>
      </c>
      <c r="V6">
        <f t="shared" si="0"/>
        <v>8.7268269504576015E-4</v>
      </c>
      <c r="W6">
        <f t="shared" si="1"/>
        <v>1.0186117431263058E-5</v>
      </c>
    </row>
    <row r="7" spans="3:23" x14ac:dyDescent="0.15">
      <c r="D7" t="s">
        <v>5</v>
      </c>
      <c r="E7" t="s">
        <v>6</v>
      </c>
      <c r="F7" t="s">
        <v>31</v>
      </c>
      <c r="G7" t="s">
        <v>7</v>
      </c>
      <c r="U7">
        <f t="shared" si="2"/>
        <v>-3.25</v>
      </c>
      <c r="V7">
        <f t="shared" si="0"/>
        <v>2.0290480572997681E-3</v>
      </c>
      <c r="W7">
        <f t="shared" si="1"/>
        <v>2.0929787146171905E-5</v>
      </c>
    </row>
    <row r="8" spans="3:23" x14ac:dyDescent="0.15">
      <c r="C8" t="s">
        <v>8</v>
      </c>
      <c r="D8" s="4">
        <v>450</v>
      </c>
      <c r="E8" s="4">
        <v>1856</v>
      </c>
      <c r="F8" s="4">
        <v>3663</v>
      </c>
      <c r="G8">
        <f>SUM(D8:F8)</f>
        <v>5969</v>
      </c>
      <c r="U8">
        <f t="shared" si="2"/>
        <v>-3</v>
      </c>
      <c r="V8">
        <f t="shared" si="0"/>
        <v>4.4318484119380075E-3</v>
      </c>
      <c r="W8">
        <f t="shared" si="1"/>
        <v>4.1880312007330981E-5</v>
      </c>
    </row>
    <row r="9" spans="3:23" x14ac:dyDescent="0.15">
      <c r="C9" t="s">
        <v>9</v>
      </c>
      <c r="D9" s="4">
        <v>3622</v>
      </c>
      <c r="E9" s="4">
        <v>455</v>
      </c>
      <c r="F9" s="4">
        <v>6</v>
      </c>
      <c r="G9">
        <f>SUM(D9:F9)</f>
        <v>4083</v>
      </c>
      <c r="U9">
        <f t="shared" si="2"/>
        <v>-2.75</v>
      </c>
      <c r="V9">
        <f t="shared" si="0"/>
        <v>9.0935625015910529E-3</v>
      </c>
      <c r="W9">
        <f t="shared" si="1"/>
        <v>8.1610111136216887E-5</v>
      </c>
    </row>
    <row r="10" spans="3:23" x14ac:dyDescent="0.15">
      <c r="G10">
        <f>SUM(G8:G9)</f>
        <v>10052</v>
      </c>
      <c r="U10">
        <f t="shared" si="2"/>
        <v>-2.5</v>
      </c>
      <c r="V10">
        <f t="shared" si="0"/>
        <v>1.752830049356854E-2</v>
      </c>
      <c r="W10">
        <f t="shared" si="1"/>
        <v>1.5486989145064171E-4</v>
      </c>
    </row>
    <row r="11" spans="3:23" x14ac:dyDescent="0.15">
      <c r="U11">
        <f t="shared" si="2"/>
        <v>-2.25</v>
      </c>
      <c r="V11">
        <f t="shared" si="0"/>
        <v>3.1739651835667418E-2</v>
      </c>
      <c r="W11">
        <f t="shared" si="1"/>
        <v>2.8620616376066904E-4</v>
      </c>
    </row>
    <row r="12" spans="3:23" x14ac:dyDescent="0.15">
      <c r="C12" t="s">
        <v>10</v>
      </c>
      <c r="U12">
        <f t="shared" si="2"/>
        <v>-2</v>
      </c>
      <c r="V12">
        <f t="shared" si="0"/>
        <v>5.3990966513188063E-2</v>
      </c>
      <c r="W12">
        <f t="shared" si="1"/>
        <v>5.1508622422750928E-4</v>
      </c>
    </row>
    <row r="13" spans="3:23" x14ac:dyDescent="0.15">
      <c r="D13" t="s">
        <v>5</v>
      </c>
      <c r="E13" t="s">
        <v>6</v>
      </c>
      <c r="F13" t="s">
        <v>31</v>
      </c>
      <c r="G13" t="s">
        <v>7</v>
      </c>
      <c r="U13">
        <f t="shared" si="2"/>
        <v>-1.75</v>
      </c>
      <c r="V13">
        <f t="shared" si="0"/>
        <v>8.6277318826511532E-2</v>
      </c>
      <c r="W13">
        <f t="shared" si="1"/>
        <v>9.0275489377076895E-4</v>
      </c>
    </row>
    <row r="14" spans="3:23" x14ac:dyDescent="0.15">
      <c r="C14" t="s">
        <v>8</v>
      </c>
      <c r="D14" s="1">
        <f t="shared" ref="D14:F15" si="3">D8/$G8</f>
        <v>7.5389512481152623E-2</v>
      </c>
      <c r="E14" s="1">
        <f t="shared" si="3"/>
        <v>0.31093985592226503</v>
      </c>
      <c r="F14" s="1">
        <f t="shared" si="3"/>
        <v>0.61367063159658231</v>
      </c>
      <c r="G14">
        <f>SUM(D14:F14)</f>
        <v>1</v>
      </c>
      <c r="U14">
        <f t="shared" si="2"/>
        <v>-1.5</v>
      </c>
      <c r="V14">
        <f t="shared" si="0"/>
        <v>0.12951759566589174</v>
      </c>
      <c r="W14">
        <f t="shared" si="1"/>
        <v>1.5408087343580235E-3</v>
      </c>
    </row>
    <row r="15" spans="3:23" x14ac:dyDescent="0.15">
      <c r="C15" t="s">
        <v>9</v>
      </c>
      <c r="D15" s="1">
        <f t="shared" si="3"/>
        <v>0.88709282390399213</v>
      </c>
      <c r="E15" s="1">
        <f t="shared" si="3"/>
        <v>0.11143766838109233</v>
      </c>
      <c r="F15" s="1">
        <f t="shared" si="3"/>
        <v>1.4695077149155032E-3</v>
      </c>
      <c r="G15">
        <f>SUM(D15:F15)</f>
        <v>1</v>
      </c>
      <c r="U15">
        <f t="shared" si="2"/>
        <v>-1.25</v>
      </c>
      <c r="V15">
        <f t="shared" si="0"/>
        <v>0.18264908538902191</v>
      </c>
      <c r="W15">
        <f t="shared" si="1"/>
        <v>2.5610412633207263E-3</v>
      </c>
    </row>
    <row r="16" spans="3:23" x14ac:dyDescent="0.15">
      <c r="U16">
        <f t="shared" si="2"/>
        <v>-1</v>
      </c>
      <c r="V16">
        <f t="shared" si="0"/>
        <v>0.24197072451914337</v>
      </c>
      <c r="W16">
        <f t="shared" si="1"/>
        <v>4.1454662520162451E-3</v>
      </c>
    </row>
    <row r="17" spans="3:28" x14ac:dyDescent="0.15">
      <c r="C17" t="s">
        <v>11</v>
      </c>
      <c r="U17">
        <f t="shared" si="2"/>
        <v>-0.75</v>
      </c>
      <c r="V17">
        <f t="shared" si="0"/>
        <v>0.30113743215480443</v>
      </c>
      <c r="W17">
        <f t="shared" si="1"/>
        <v>6.5346022191956621E-3</v>
      </c>
    </row>
    <row r="18" spans="3:28" x14ac:dyDescent="0.15">
      <c r="D18" t="s">
        <v>5</v>
      </c>
      <c r="E18" t="s">
        <v>6</v>
      </c>
      <c r="F18" t="s">
        <v>31</v>
      </c>
      <c r="G18" t="s">
        <v>7</v>
      </c>
      <c r="U18">
        <f t="shared" si="2"/>
        <v>-0.5</v>
      </c>
      <c r="V18">
        <f t="shared" si="0"/>
        <v>0.35206532676429952</v>
      </c>
      <c r="W18">
        <f t="shared" si="1"/>
        <v>1.0031223153840097E-2</v>
      </c>
    </row>
    <row r="19" spans="3:28" x14ac:dyDescent="0.15">
      <c r="C19" t="s">
        <v>8</v>
      </c>
      <c r="D19" s="1">
        <f>NORMDIST(D27,D26,D29,1)</f>
        <v>7.5389006885738297E-2</v>
      </c>
      <c r="E19" s="1">
        <f>NORMDIST(D28,D26,D29,1)-D19</f>
        <v>0.31094124952764524</v>
      </c>
      <c r="F19" s="1">
        <f>1-NORMDIST(D28,D26,D29,1)</f>
        <v>0.61366974358661652</v>
      </c>
      <c r="G19">
        <f>SUM(D19:F19)</f>
        <v>1</v>
      </c>
      <c r="U19">
        <f t="shared" si="2"/>
        <v>-0.25</v>
      </c>
      <c r="V19">
        <f t="shared" si="0"/>
        <v>0.38666811680284924</v>
      </c>
      <c r="W19">
        <f t="shared" si="1"/>
        <v>1.4996074578506059E-2</v>
      </c>
    </row>
    <row r="20" spans="3:28" x14ac:dyDescent="0.15">
      <c r="C20" t="s">
        <v>9</v>
      </c>
      <c r="D20" s="1">
        <f>NORMDIST(D27,D25,1,1)</f>
        <v>0.88709271703034498</v>
      </c>
      <c r="E20" s="1">
        <f>NORMDIST(D28,D25,1,1)-D20</f>
        <v>0.11143708552671716</v>
      </c>
      <c r="F20" s="1">
        <f>1-NORMDIST(D28,0,1,1)</f>
        <v>1.4701974429378595E-3</v>
      </c>
      <c r="G20">
        <f>SUM(D20:F20)</f>
        <v>1</v>
      </c>
      <c r="U20">
        <f t="shared" si="2"/>
        <v>0</v>
      </c>
      <c r="V20">
        <f t="shared" si="0"/>
        <v>0.3989422804014327</v>
      </c>
      <c r="W20">
        <f t="shared" si="1"/>
        <v>2.1831835749096227E-2</v>
      </c>
    </row>
    <row r="21" spans="3:28" x14ac:dyDescent="0.15">
      <c r="U21">
        <f t="shared" si="2"/>
        <v>0.25</v>
      </c>
      <c r="V21">
        <f t="shared" si="0"/>
        <v>0.38666811680284924</v>
      </c>
      <c r="W21">
        <f t="shared" si="1"/>
        <v>3.0952225651441928E-2</v>
      </c>
      <c r="AA21" t="s">
        <v>12</v>
      </c>
    </row>
    <row r="22" spans="3:28" x14ac:dyDescent="0.15">
      <c r="U22">
        <f t="shared" si="2"/>
        <v>0.5</v>
      </c>
      <c r="V22">
        <f t="shared" si="0"/>
        <v>0.35206532676429952</v>
      </c>
      <c r="W22">
        <f t="shared" si="1"/>
        <v>4.2734878579681543E-2</v>
      </c>
      <c r="AA22">
        <f>D27</f>
        <v>1.2112109531659672</v>
      </c>
      <c r="AB22">
        <v>0</v>
      </c>
    </row>
    <row r="23" spans="3:28" x14ac:dyDescent="0.15">
      <c r="C23" t="s">
        <v>13</v>
      </c>
      <c r="U23">
        <f t="shared" si="2"/>
        <v>0.75</v>
      </c>
      <c r="V23">
        <f t="shared" si="0"/>
        <v>0.30113743215480443</v>
      </c>
      <c r="W23">
        <f t="shared" si="1"/>
        <v>5.7459524769599646E-2</v>
      </c>
      <c r="AA23">
        <f>D27</f>
        <v>1.2112109531659672</v>
      </c>
      <c r="AB23">
        <v>0.4</v>
      </c>
    </row>
    <row r="24" spans="3:28" x14ac:dyDescent="0.15">
      <c r="U24">
        <f t="shared" si="2"/>
        <v>1</v>
      </c>
      <c r="V24">
        <f t="shared" si="0"/>
        <v>0.24197072451914337</v>
      </c>
      <c r="W24">
        <f t="shared" si="1"/>
        <v>7.5236840425723581E-2</v>
      </c>
    </row>
    <row r="25" spans="3:28" x14ac:dyDescent="0.15">
      <c r="C25" t="s">
        <v>15</v>
      </c>
      <c r="D25">
        <v>0</v>
      </c>
      <c r="E25" t="s">
        <v>28</v>
      </c>
      <c r="U25">
        <f t="shared" si="2"/>
        <v>1.25</v>
      </c>
      <c r="V25">
        <f t="shared" si="0"/>
        <v>0.18264908538902191</v>
      </c>
      <c r="W25">
        <f t="shared" si="1"/>
        <v>9.5937419388647235E-2</v>
      </c>
      <c r="AA25">
        <f>D28</f>
        <v>2.97390145668049</v>
      </c>
      <c r="AB25">
        <v>0</v>
      </c>
    </row>
    <row r="26" spans="3:28" x14ac:dyDescent="0.15">
      <c r="C26" t="s">
        <v>16</v>
      </c>
      <c r="D26" s="3">
        <v>3.4175278465585262</v>
      </c>
      <c r="E26" t="s">
        <v>20</v>
      </c>
      <c r="U26">
        <f t="shared" si="2"/>
        <v>1.5</v>
      </c>
      <c r="V26">
        <f t="shared" si="0"/>
        <v>0.12951759566589174</v>
      </c>
      <c r="W26">
        <f t="shared" si="1"/>
        <v>0.11913365864040597</v>
      </c>
      <c r="AA26">
        <f>D28</f>
        <v>2.97390145668049</v>
      </c>
      <c r="AB26">
        <v>0.4</v>
      </c>
    </row>
    <row r="27" spans="3:28" x14ac:dyDescent="0.15">
      <c r="C27" t="s">
        <v>17</v>
      </c>
      <c r="D27" s="3">
        <v>1.2112109531659672</v>
      </c>
      <c r="E27" t="s">
        <v>20</v>
      </c>
      <c r="U27">
        <f t="shared" si="2"/>
        <v>1.75</v>
      </c>
      <c r="V27">
        <f t="shared" si="0"/>
        <v>8.6277318826511532E-2</v>
      </c>
      <c r="W27">
        <f t="shared" si="1"/>
        <v>0.14406878392497877</v>
      </c>
    </row>
    <row r="28" spans="3:28" x14ac:dyDescent="0.15">
      <c r="C28" t="s">
        <v>18</v>
      </c>
      <c r="D28" s="3">
        <v>2.97390145668049</v>
      </c>
      <c r="E28" t="s">
        <v>20</v>
      </c>
      <c r="U28">
        <f t="shared" si="2"/>
        <v>2</v>
      </c>
      <c r="V28">
        <f t="shared" si="0"/>
        <v>5.3990966513188063E-2</v>
      </c>
      <c r="W28">
        <f t="shared" si="1"/>
        <v>0.16966578282035288</v>
      </c>
    </row>
    <row r="29" spans="3:28" x14ac:dyDescent="0.15">
      <c r="C29" t="s">
        <v>19</v>
      </c>
      <c r="D29" s="3">
        <v>1.5355888725180653</v>
      </c>
      <c r="E29" t="s">
        <v>20</v>
      </c>
      <c r="U29">
        <f t="shared" si="2"/>
        <v>2.25</v>
      </c>
      <c r="V29">
        <f t="shared" si="0"/>
        <v>3.1739651835667418E-2</v>
      </c>
      <c r="W29">
        <f t="shared" si="1"/>
        <v>0.19458421382508695</v>
      </c>
    </row>
    <row r="30" spans="3:28" x14ac:dyDescent="0.15">
      <c r="U30">
        <f t="shared" si="2"/>
        <v>2.5</v>
      </c>
      <c r="V30">
        <f t="shared" si="0"/>
        <v>1.752830049356854E-2</v>
      </c>
      <c r="W30">
        <f t="shared" si="1"/>
        <v>0.21732510931069898</v>
      </c>
    </row>
    <row r="31" spans="3:28" x14ac:dyDescent="0.15">
      <c r="U31">
        <f t="shared" si="2"/>
        <v>2.75</v>
      </c>
      <c r="V31">
        <f t="shared" si="0"/>
        <v>9.0935625015910529E-3</v>
      </c>
      <c r="W31">
        <f t="shared" si="1"/>
        <v>0.23637479943000383</v>
      </c>
    </row>
    <row r="32" spans="3:28" x14ac:dyDescent="0.15">
      <c r="C32" t="s">
        <v>21</v>
      </c>
      <c r="U32">
        <f t="shared" si="2"/>
        <v>3</v>
      </c>
      <c r="V32">
        <f t="shared" si="0"/>
        <v>4.4318484119380075E-3</v>
      </c>
      <c r="W32">
        <f t="shared" si="1"/>
        <v>0.25036948951923721</v>
      </c>
    </row>
    <row r="33" spans="3:23" x14ac:dyDescent="0.15">
      <c r="D33" t="s">
        <v>5</v>
      </c>
      <c r="E33" t="s">
        <v>6</v>
      </c>
      <c r="F33" t="s">
        <v>31</v>
      </c>
      <c r="U33">
        <f t="shared" si="2"/>
        <v>3.25</v>
      </c>
      <c r="V33">
        <f t="shared" si="0"/>
        <v>2.0290480572997681E-3</v>
      </c>
      <c r="W33">
        <f t="shared" si="1"/>
        <v>0.25825610589994213</v>
      </c>
    </row>
    <row r="34" spans="3:23" x14ac:dyDescent="0.15">
      <c r="C34" t="s">
        <v>8</v>
      </c>
      <c r="D34">
        <f t="shared" ref="D34:F35" si="4">LOG(D19)*D8</f>
        <v>-505.21138996363857</v>
      </c>
      <c r="E34">
        <f t="shared" si="4"/>
        <v>-941.58900196801574</v>
      </c>
      <c r="F34">
        <f t="shared" si="4"/>
        <v>-776.79515240521619</v>
      </c>
      <c r="U34">
        <f t="shared" si="2"/>
        <v>3.5</v>
      </c>
      <c r="V34">
        <f t="shared" si="0"/>
        <v>8.7268269504576015E-4</v>
      </c>
      <c r="W34">
        <f t="shared" si="1"/>
        <v>0.25942316683850375</v>
      </c>
    </row>
    <row r="35" spans="3:23" x14ac:dyDescent="0.15">
      <c r="C35" t="s">
        <v>9</v>
      </c>
      <c r="D35">
        <f t="shared" si="4"/>
        <v>-188.45623225960321</v>
      </c>
      <c r="E35">
        <f t="shared" si="4"/>
        <v>-433.6014659202624</v>
      </c>
      <c r="F35">
        <f t="shared" si="4"/>
        <v>-16.995746021632272</v>
      </c>
      <c r="U35">
        <f t="shared" si="2"/>
        <v>3.75</v>
      </c>
      <c r="V35">
        <f t="shared" si="0"/>
        <v>3.5259568236744541E-4</v>
      </c>
      <c r="W35">
        <f t="shared" si="1"/>
        <v>0.25377911513479751</v>
      </c>
    </row>
    <row r="36" spans="3:23" x14ac:dyDescent="0.15">
      <c r="U36">
        <f t="shared" si="2"/>
        <v>4</v>
      </c>
      <c r="V36">
        <f t="shared" si="0"/>
        <v>1.3383022576488537E-4</v>
      </c>
      <c r="W36">
        <f t="shared" si="1"/>
        <v>0.24176418504078087</v>
      </c>
    </row>
    <row r="37" spans="3:23" x14ac:dyDescent="0.15">
      <c r="C37" t="s">
        <v>22</v>
      </c>
      <c r="D37" s="2">
        <f>SUM(D34:F35)</f>
        <v>-2862.648988538368</v>
      </c>
      <c r="U37">
        <f t="shared" si="2"/>
        <v>4.25</v>
      </c>
      <c r="V37">
        <f t="shared" si="0"/>
        <v>4.7718636541204952E-5</v>
      </c>
      <c r="W37">
        <f t="shared" si="1"/>
        <v>0.22429366884619453</v>
      </c>
    </row>
    <row r="38" spans="3:23" x14ac:dyDescent="0.15">
      <c r="U38">
        <f t="shared" si="2"/>
        <v>4.5</v>
      </c>
      <c r="V38">
        <f t="shared" si="0"/>
        <v>1.5983741106905475E-5</v>
      </c>
      <c r="W38">
        <f t="shared" si="1"/>
        <v>0.20264273054871332</v>
      </c>
    </row>
    <row r="39" spans="3:23" x14ac:dyDescent="0.15">
      <c r="U39">
        <f t="shared" si="2"/>
        <v>4.75</v>
      </c>
      <c r="V39">
        <f t="shared" si="0"/>
        <v>5.0295072885924454E-6</v>
      </c>
      <c r="W39">
        <f t="shared" si="1"/>
        <v>0.17829288260390111</v>
      </c>
    </row>
    <row r="40" spans="3:23" x14ac:dyDescent="0.15">
      <c r="U40">
        <f t="shared" si="2"/>
        <v>5</v>
      </c>
      <c r="V40">
        <f t="shared" si="0"/>
        <v>1.4867195147342977E-6</v>
      </c>
      <c r="W40">
        <f t="shared" si="1"/>
        <v>0.15276573303709204</v>
      </c>
    </row>
    <row r="41" spans="3:23" x14ac:dyDescent="0.15">
      <c r="U41">
        <f t="shared" ref="U41:U48" si="5">U40+$U$2</f>
        <v>5.25</v>
      </c>
      <c r="V41">
        <f t="shared" si="0"/>
        <v>4.1284709886299984E-7</v>
      </c>
      <c r="W41">
        <f t="shared" ref="W41:W48" si="6">NORMDIST(U41,$D$26,$D$29,0)</f>
        <v>0.12746966778921351</v>
      </c>
    </row>
    <row r="42" spans="3:23" x14ac:dyDescent="0.15">
      <c r="C42" s="2" t="s">
        <v>30</v>
      </c>
      <c r="U42">
        <f t="shared" si="5"/>
        <v>5.5</v>
      </c>
      <c r="V42">
        <f t="shared" si="0"/>
        <v>1.0769760042543276E-7</v>
      </c>
      <c r="W42">
        <f t="shared" si="6"/>
        <v>0.1035801948063578</v>
      </c>
    </row>
    <row r="43" spans="3:23" x14ac:dyDescent="0.15">
      <c r="C43" t="s">
        <v>14</v>
      </c>
      <c r="D43">
        <f>(D26-D25)/SQRT((D29^2+1)/2)</f>
        <v>2.6374520209807581</v>
      </c>
      <c r="E43" t="s">
        <v>29</v>
      </c>
      <c r="U43">
        <f t="shared" si="5"/>
        <v>5.75</v>
      </c>
      <c r="V43">
        <f t="shared" si="0"/>
        <v>2.6392432035705735E-8</v>
      </c>
      <c r="W43">
        <f t="shared" si="6"/>
        <v>8.1966342585164373E-2</v>
      </c>
    </row>
    <row r="44" spans="3:23" x14ac:dyDescent="0.15">
      <c r="U44">
        <f t="shared" si="5"/>
        <v>6</v>
      </c>
      <c r="V44">
        <f t="shared" si="0"/>
        <v>6.0758828498232861E-9</v>
      </c>
      <c r="W44">
        <f t="shared" si="6"/>
        <v>6.3165996834697966E-2</v>
      </c>
    </row>
    <row r="45" spans="3:23" x14ac:dyDescent="0.15">
      <c r="C45" t="s">
        <v>23</v>
      </c>
      <c r="U45">
        <f t="shared" si="5"/>
        <v>6.25</v>
      </c>
      <c r="V45">
        <f t="shared" si="0"/>
        <v>1.314001818155884E-9</v>
      </c>
      <c r="W45">
        <f t="shared" si="6"/>
        <v>4.7404559513607038E-2</v>
      </c>
    </row>
    <row r="46" spans="3:23" x14ac:dyDescent="0.15">
      <c r="D46" t="s">
        <v>5</v>
      </c>
      <c r="E46" t="s">
        <v>6</v>
      </c>
      <c r="F46" t="s">
        <v>31</v>
      </c>
      <c r="G46" t="s">
        <v>7</v>
      </c>
      <c r="U46">
        <f t="shared" si="5"/>
        <v>6.5</v>
      </c>
      <c r="V46">
        <f t="shared" si="0"/>
        <v>2.6695566147628519E-10</v>
      </c>
      <c r="W46">
        <f t="shared" si="6"/>
        <v>3.4645420796809628E-2</v>
      </c>
    </row>
    <row r="47" spans="3:23" x14ac:dyDescent="0.15">
      <c r="C47" t="s">
        <v>8</v>
      </c>
      <c r="D47">
        <f>D14+E47</f>
        <v>1</v>
      </c>
      <c r="E47">
        <f>E14+F14</f>
        <v>0.92461048751884733</v>
      </c>
      <c r="F47">
        <f>F14</f>
        <v>0.61367063159658231</v>
      </c>
      <c r="G47">
        <v>0</v>
      </c>
      <c r="U47">
        <f t="shared" si="5"/>
        <v>6.75</v>
      </c>
      <c r="V47">
        <f t="shared" si="0"/>
        <v>5.0949379588436842E-11</v>
      </c>
      <c r="W47">
        <f t="shared" si="6"/>
        <v>2.4658152239346115E-2</v>
      </c>
    </row>
    <row r="48" spans="3:23" x14ac:dyDescent="0.15">
      <c r="C48" t="s">
        <v>9</v>
      </c>
      <c r="D48">
        <f>D15+E48</f>
        <v>1</v>
      </c>
      <c r="E48">
        <f>E15+F15</f>
        <v>0.11290717609600782</v>
      </c>
      <c r="F48">
        <f>F15</f>
        <v>1.4695077149155032E-3</v>
      </c>
      <c r="G48">
        <v>0</v>
      </c>
      <c r="U48">
        <f t="shared" si="5"/>
        <v>7</v>
      </c>
      <c r="V48">
        <f t="shared" si="0"/>
        <v>9.1347204083645936E-12</v>
      </c>
      <c r="W48">
        <f t="shared" si="6"/>
        <v>1.7090870462085687E-2</v>
      </c>
    </row>
    <row r="50" spans="3:7" x14ac:dyDescent="0.15">
      <c r="C50" t="s">
        <v>24</v>
      </c>
      <c r="D50">
        <f>(D48-E48)*(E47)+0.5*(D48-E48)*(D47-E47)</f>
        <v>0.85365407614416666</v>
      </c>
      <c r="E50">
        <f>(E48-F48)*(F47)+0.5*(E48-F48)*(E47-F47)</f>
        <v>8.5711230614440415E-2</v>
      </c>
      <c r="F50">
        <f>0.5*(F48-G48)*(F47-G47)</f>
        <v>4.5089686377412363E-4</v>
      </c>
    </row>
    <row r="51" spans="3:7" x14ac:dyDescent="0.15">
      <c r="C51" t="s">
        <v>25</v>
      </c>
      <c r="D51">
        <f>SUM(D50:F50)</f>
        <v>0.93981620362238116</v>
      </c>
    </row>
    <row r="56" spans="3:7" x14ac:dyDescent="0.15">
      <c r="C56" t="s">
        <v>26</v>
      </c>
      <c r="D56" t="s">
        <v>5</v>
      </c>
      <c r="E56" t="s">
        <v>6</v>
      </c>
      <c r="F56" t="s">
        <v>31</v>
      </c>
      <c r="G56" t="s">
        <v>7</v>
      </c>
    </row>
    <row r="57" spans="3:7" x14ac:dyDescent="0.15">
      <c r="C57" t="s">
        <v>8</v>
      </c>
      <c r="D57">
        <v>1</v>
      </c>
      <c r="E57">
        <f>E19+F57</f>
        <v>0.92461099311426176</v>
      </c>
      <c r="F57">
        <f>F19</f>
        <v>0.61366974358661652</v>
      </c>
      <c r="G57">
        <v>0</v>
      </c>
    </row>
    <row r="58" spans="3:7" x14ac:dyDescent="0.15">
      <c r="C58" t="s">
        <v>9</v>
      </c>
      <c r="D58">
        <v>1</v>
      </c>
      <c r="E58">
        <f>E20+F58</f>
        <v>0.11290728296965502</v>
      </c>
      <c r="F58">
        <f>F20</f>
        <v>1.4701974429378595E-3</v>
      </c>
      <c r="G58">
        <v>0</v>
      </c>
    </row>
    <row r="60" spans="3:7" x14ac:dyDescent="0.15">
      <c r="C60" t="s">
        <v>24</v>
      </c>
      <c r="D60">
        <f>(D58-E58)*(E57)+0.5*(D58-E58)*(D57-E57)</f>
        <v>0.85365419755410044</v>
      </c>
      <c r="E60">
        <f>(E58-F58)*(F57)+0.5*(E58-F58)*(E57-F57)</f>
        <v>8.5710761009918632E-2</v>
      </c>
      <c r="F60">
        <f>0.5*(F58-G58)*(F57-G57)</f>
        <v>4.5110784391468777E-4</v>
      </c>
    </row>
    <row r="61" spans="3:7" x14ac:dyDescent="0.15">
      <c r="C61" t="s">
        <v>25</v>
      </c>
      <c r="D61">
        <f>SUM(D60:F60)</f>
        <v>0.93981606640793369</v>
      </c>
    </row>
  </sheetData>
  <hyperlinks>
    <hyperlink ref="C2" r:id="rId1" xr:uid="{37452181-2AB6-4444-B0E4-64E7867C4A41}"/>
  </hyperlinks>
  <pageMargins left="0.75" right="0.75" top="1" bottom="1" header="0.5" footer="0.5"/>
  <pageSetup orientation="portrait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9545E-9372-F044-AF33-DACFC326CDCC}">
  <dimension ref="C1:AB61"/>
  <sheetViews>
    <sheetView zoomScale="150" workbookViewId="0">
      <selection activeCell="P17" sqref="P17"/>
    </sheetView>
  </sheetViews>
  <sheetFormatPr baseColWidth="10" defaultRowHeight="13" x14ac:dyDescent="0.15"/>
  <cols>
    <col min="3" max="3" width="19.5" customWidth="1"/>
    <col min="6" max="6" width="12.33203125" customWidth="1"/>
    <col min="23" max="23" width="12.33203125" bestFit="1" customWidth="1"/>
  </cols>
  <sheetData>
    <row r="1" spans="3:23" x14ac:dyDescent="0.15">
      <c r="U1" t="s">
        <v>27</v>
      </c>
    </row>
    <row r="2" spans="3:23" x14ac:dyDescent="0.15">
      <c r="U2">
        <v>0.25</v>
      </c>
    </row>
    <row r="3" spans="3:23" x14ac:dyDescent="0.15">
      <c r="U3" t="s">
        <v>0</v>
      </c>
      <c r="V3" t="s">
        <v>1</v>
      </c>
      <c r="W3" t="s">
        <v>2</v>
      </c>
    </row>
    <row r="4" spans="3:23" x14ac:dyDescent="0.15">
      <c r="U4">
        <v>-4</v>
      </c>
      <c r="V4">
        <f t="shared" ref="V4:V48" si="0">NORMDIST($U4,$D$25,1,0)</f>
        <v>1.3383022576488537E-4</v>
      </c>
      <c r="W4">
        <f>NORMDIST(U4,$D$26,$D$29,0)</f>
        <v>2.2228819664794674E-5</v>
      </c>
    </row>
    <row r="5" spans="3:23" x14ac:dyDescent="0.15">
      <c r="D5" t="s">
        <v>3</v>
      </c>
      <c r="U5">
        <f>U4+$U$2</f>
        <v>-3.75</v>
      </c>
      <c r="V5">
        <f t="shared" si="0"/>
        <v>3.5259568236744541E-4</v>
      </c>
      <c r="W5">
        <f t="shared" ref="W5:W40" si="1">NORMDIST(U5,$D$26,$D$29,0)</f>
        <v>4.4688948169979627E-5</v>
      </c>
    </row>
    <row r="6" spans="3:23" x14ac:dyDescent="0.15">
      <c r="E6" t="s">
        <v>4</v>
      </c>
      <c r="U6">
        <f t="shared" ref="U6:U40" si="2">U5+$U$2</f>
        <v>-3.5</v>
      </c>
      <c r="V6">
        <f t="shared" si="0"/>
        <v>8.7268269504576015E-4</v>
      </c>
      <c r="W6">
        <f t="shared" si="1"/>
        <v>8.7447626539726071E-5</v>
      </c>
    </row>
    <row r="7" spans="3:23" x14ac:dyDescent="0.15">
      <c r="D7" t="s">
        <v>5</v>
      </c>
      <c r="E7" t="s">
        <v>6</v>
      </c>
      <c r="F7" t="s">
        <v>31</v>
      </c>
      <c r="G7" t="s">
        <v>7</v>
      </c>
      <c r="U7">
        <f t="shared" si="2"/>
        <v>-3.25</v>
      </c>
      <c r="V7">
        <f t="shared" si="0"/>
        <v>2.0290480572997681E-3</v>
      </c>
      <c r="W7">
        <f t="shared" si="1"/>
        <v>1.6655592375872295E-4</v>
      </c>
    </row>
    <row r="8" spans="3:23" x14ac:dyDescent="0.15">
      <c r="C8" t="s">
        <v>8</v>
      </c>
      <c r="D8" s="4">
        <v>4</v>
      </c>
      <c r="E8" s="4">
        <v>12</v>
      </c>
      <c r="F8" s="4">
        <v>30</v>
      </c>
      <c r="G8">
        <f>SUM(D8:F8)</f>
        <v>46</v>
      </c>
      <c r="U8">
        <f t="shared" si="2"/>
        <v>-3</v>
      </c>
      <c r="V8">
        <f t="shared" si="0"/>
        <v>4.4318484119380075E-3</v>
      </c>
      <c r="W8">
        <f t="shared" si="1"/>
        <v>3.0877085737739422E-4</v>
      </c>
    </row>
    <row r="9" spans="3:23" x14ac:dyDescent="0.15">
      <c r="C9" t="s">
        <v>9</v>
      </c>
      <c r="D9" s="4">
        <v>30</v>
      </c>
      <c r="E9" s="4">
        <v>12</v>
      </c>
      <c r="F9" s="4">
        <v>1</v>
      </c>
      <c r="G9">
        <f>SUM(D9:F9)</f>
        <v>43</v>
      </c>
      <c r="U9">
        <f t="shared" si="2"/>
        <v>-2.75</v>
      </c>
      <c r="V9">
        <f t="shared" si="0"/>
        <v>9.0935625015910529E-3</v>
      </c>
      <c r="W9">
        <f t="shared" si="1"/>
        <v>5.5715584020034207E-4</v>
      </c>
    </row>
    <row r="10" spans="3:23" x14ac:dyDescent="0.15">
      <c r="G10">
        <f>SUM(G8:G9)</f>
        <v>89</v>
      </c>
      <c r="U10">
        <f t="shared" si="2"/>
        <v>-2.5</v>
      </c>
      <c r="V10">
        <f t="shared" si="0"/>
        <v>1.752830049356854E-2</v>
      </c>
      <c r="W10">
        <f t="shared" si="1"/>
        <v>9.785459729734203E-4</v>
      </c>
    </row>
    <row r="11" spans="3:23" x14ac:dyDescent="0.15">
      <c r="U11">
        <f t="shared" si="2"/>
        <v>-2.25</v>
      </c>
      <c r="V11">
        <f t="shared" si="0"/>
        <v>3.1739651835667418E-2</v>
      </c>
      <c r="W11">
        <f t="shared" si="1"/>
        <v>1.6728228191370622E-3</v>
      </c>
    </row>
    <row r="12" spans="3:23" x14ac:dyDescent="0.15">
      <c r="C12" t="s">
        <v>10</v>
      </c>
      <c r="U12">
        <f t="shared" si="2"/>
        <v>-2</v>
      </c>
      <c r="V12">
        <f t="shared" si="0"/>
        <v>5.3990966513188063E-2</v>
      </c>
      <c r="W12">
        <f t="shared" si="1"/>
        <v>2.7834461104972522E-3</v>
      </c>
    </row>
    <row r="13" spans="3:23" x14ac:dyDescent="0.15">
      <c r="D13" t="s">
        <v>5</v>
      </c>
      <c r="E13" t="s">
        <v>6</v>
      </c>
      <c r="F13" t="s">
        <v>31</v>
      </c>
      <c r="G13" t="s">
        <v>7</v>
      </c>
      <c r="U13">
        <f t="shared" si="2"/>
        <v>-1.75</v>
      </c>
      <c r="V13">
        <f t="shared" si="0"/>
        <v>8.6277318826511532E-2</v>
      </c>
      <c r="W13">
        <f t="shared" si="1"/>
        <v>4.5079579273224332E-3</v>
      </c>
    </row>
    <row r="14" spans="3:23" x14ac:dyDescent="0.15">
      <c r="C14" t="s">
        <v>8</v>
      </c>
      <c r="D14" s="1">
        <f t="shared" ref="D14:F15" si="3">D8/$G8</f>
        <v>8.6956521739130432E-2</v>
      </c>
      <c r="E14" s="1">
        <f t="shared" si="3"/>
        <v>0.2608695652173913</v>
      </c>
      <c r="F14" s="1">
        <f t="shared" si="3"/>
        <v>0.65217391304347827</v>
      </c>
      <c r="G14">
        <f>SUM(D14:F14)</f>
        <v>1</v>
      </c>
      <c r="U14">
        <f t="shared" si="2"/>
        <v>-1.5</v>
      </c>
      <c r="V14">
        <f t="shared" si="0"/>
        <v>0.12951759566589174</v>
      </c>
      <c r="W14">
        <f t="shared" si="1"/>
        <v>7.1062593602488093E-3</v>
      </c>
    </row>
    <row r="15" spans="3:23" x14ac:dyDescent="0.15">
      <c r="C15" t="s">
        <v>9</v>
      </c>
      <c r="D15" s="1">
        <f t="shared" si="3"/>
        <v>0.69767441860465118</v>
      </c>
      <c r="E15" s="1">
        <f t="shared" si="3"/>
        <v>0.27906976744186046</v>
      </c>
      <c r="F15" s="1">
        <f t="shared" si="3"/>
        <v>2.3255813953488372E-2</v>
      </c>
      <c r="G15">
        <f>SUM(D15:F15)</f>
        <v>1</v>
      </c>
      <c r="U15">
        <f t="shared" si="2"/>
        <v>-1.25</v>
      </c>
      <c r="V15">
        <f t="shared" si="0"/>
        <v>0.18264908538902191</v>
      </c>
      <c r="W15">
        <f t="shared" si="1"/>
        <v>1.09035122869731E-2</v>
      </c>
    </row>
    <row r="16" spans="3:23" x14ac:dyDescent="0.15">
      <c r="U16">
        <f t="shared" si="2"/>
        <v>-1</v>
      </c>
      <c r="V16">
        <f t="shared" si="0"/>
        <v>0.24197072451914337</v>
      </c>
      <c r="W16">
        <f t="shared" si="1"/>
        <v>1.6283806905109242E-2</v>
      </c>
    </row>
    <row r="17" spans="3:28" x14ac:dyDescent="0.15">
      <c r="C17" t="s">
        <v>11</v>
      </c>
      <c r="U17">
        <f t="shared" si="2"/>
        <v>-0.75</v>
      </c>
      <c r="V17">
        <f t="shared" si="0"/>
        <v>0.30113743215480443</v>
      </c>
      <c r="W17">
        <f t="shared" si="1"/>
        <v>2.3670620009455575E-2</v>
      </c>
    </row>
    <row r="18" spans="3:28" x14ac:dyDescent="0.15">
      <c r="D18" t="s">
        <v>5</v>
      </c>
      <c r="E18" t="s">
        <v>6</v>
      </c>
      <c r="F18" t="s">
        <v>31</v>
      </c>
      <c r="G18" t="s">
        <v>7</v>
      </c>
      <c r="U18">
        <f t="shared" si="2"/>
        <v>-0.5</v>
      </c>
      <c r="V18">
        <f t="shared" si="0"/>
        <v>0.35206532676429952</v>
      </c>
      <c r="W18">
        <f t="shared" si="1"/>
        <v>3.3490951533429118E-2</v>
      </c>
    </row>
    <row r="19" spans="3:28" x14ac:dyDescent="0.15">
      <c r="C19" t="s">
        <v>8</v>
      </c>
      <c r="D19" s="1">
        <f>NORMDIST(D27,D26,D29,1)</f>
        <v>8.6955945146075755E-2</v>
      </c>
      <c r="E19" s="1">
        <f>NORMDIST(D28,D26,D29,1)-D19</f>
        <v>0.26087091131889062</v>
      </c>
      <c r="F19" s="1">
        <f>1-NORMDIST(D28,D26,D29,1)</f>
        <v>0.65217314353503364</v>
      </c>
      <c r="G19">
        <f>SUM(D19:F19)</f>
        <v>1</v>
      </c>
      <c r="U19">
        <f t="shared" si="2"/>
        <v>-0.25</v>
      </c>
      <c r="V19">
        <f t="shared" si="0"/>
        <v>0.38666811680284924</v>
      </c>
      <c r="W19">
        <f t="shared" si="1"/>
        <v>4.6122145671729974E-2</v>
      </c>
    </row>
    <row r="20" spans="3:28" x14ac:dyDescent="0.15">
      <c r="C20" t="s">
        <v>9</v>
      </c>
      <c r="D20" s="1">
        <f>NORMDIST(D27,D25,1,1)</f>
        <v>0.69767467831447783</v>
      </c>
      <c r="E20" s="1">
        <f>NORMDIST(D28,D25,1,1)-D20</f>
        <v>0.27906841692611151</v>
      </c>
      <c r="F20" s="1">
        <f>1-NORMDIST(D28,0,1,1)</f>
        <v>2.3256904759410668E-2</v>
      </c>
      <c r="G20">
        <f>SUM(D20:F20)</f>
        <v>1</v>
      </c>
      <c r="U20">
        <f t="shared" si="2"/>
        <v>0</v>
      </c>
      <c r="V20">
        <f t="shared" si="0"/>
        <v>0.3989422804014327</v>
      </c>
      <c r="W20">
        <f t="shared" si="1"/>
        <v>6.1823798197910736E-2</v>
      </c>
    </row>
    <row r="21" spans="3:28" x14ac:dyDescent="0.15">
      <c r="U21">
        <f t="shared" si="2"/>
        <v>0.25</v>
      </c>
      <c r="V21">
        <f t="shared" si="0"/>
        <v>0.38666811680284924</v>
      </c>
      <c r="W21">
        <f t="shared" si="1"/>
        <v>8.0661450182250793E-2</v>
      </c>
      <c r="AA21" t="s">
        <v>12</v>
      </c>
    </row>
    <row r="22" spans="3:28" x14ac:dyDescent="0.15">
      <c r="U22">
        <f t="shared" si="2"/>
        <v>0.5</v>
      </c>
      <c r="V22">
        <f t="shared" si="0"/>
        <v>0.35206532676429952</v>
      </c>
      <c r="W22">
        <f t="shared" si="1"/>
        <v>0.1024331508883457</v>
      </c>
      <c r="AA22">
        <f>D27</f>
        <v>0.51772429717597912</v>
      </c>
      <c r="AB22">
        <v>0</v>
      </c>
    </row>
    <row r="23" spans="3:28" x14ac:dyDescent="0.15">
      <c r="C23" t="s">
        <v>13</v>
      </c>
      <c r="U23">
        <f t="shared" si="2"/>
        <v>0.75</v>
      </c>
      <c r="V23">
        <f t="shared" si="0"/>
        <v>0.30113743215480443</v>
      </c>
      <c r="W23">
        <f t="shared" si="1"/>
        <v>0.12661326307037557</v>
      </c>
      <c r="AA23">
        <f>D27</f>
        <v>0.51772429717597912</v>
      </c>
      <c r="AB23">
        <v>0.4</v>
      </c>
    </row>
    <row r="24" spans="3:28" x14ac:dyDescent="0.15">
      <c r="U24">
        <f t="shared" si="2"/>
        <v>1</v>
      </c>
      <c r="V24">
        <f t="shared" si="0"/>
        <v>0.24197072451914337</v>
      </c>
      <c r="W24">
        <f t="shared" si="1"/>
        <v>0.15232880473982455</v>
      </c>
    </row>
    <row r="25" spans="3:28" x14ac:dyDescent="0.15">
      <c r="C25" t="s">
        <v>15</v>
      </c>
      <c r="D25">
        <v>0</v>
      </c>
      <c r="E25" t="s">
        <v>28</v>
      </c>
      <c r="U25">
        <f t="shared" si="2"/>
        <v>1.25</v>
      </c>
      <c r="V25">
        <f t="shared" si="0"/>
        <v>0.18264908538902191</v>
      </c>
      <c r="W25">
        <f t="shared" si="1"/>
        <v>0.17838117918157215</v>
      </c>
      <c r="AA25">
        <f>D28</f>
        <v>1.990700629130306</v>
      </c>
      <c r="AB25">
        <v>0</v>
      </c>
    </row>
    <row r="26" spans="3:28" x14ac:dyDescent="0.15">
      <c r="C26" t="s">
        <v>16</v>
      </c>
      <c r="D26" s="3">
        <v>2.5856328844376457</v>
      </c>
      <c r="E26" t="s">
        <v>20</v>
      </c>
      <c r="U26">
        <f t="shared" si="2"/>
        <v>1.5</v>
      </c>
      <c r="V26">
        <f t="shared" si="0"/>
        <v>0.12951759566589174</v>
      </c>
      <c r="W26">
        <f t="shared" si="1"/>
        <v>0.20332004159801786</v>
      </c>
      <c r="AA26">
        <f>D28</f>
        <v>1.990700629130306</v>
      </c>
      <c r="AB26">
        <v>0.4</v>
      </c>
    </row>
    <row r="27" spans="3:28" x14ac:dyDescent="0.15">
      <c r="C27" t="s">
        <v>17</v>
      </c>
      <c r="D27" s="3">
        <v>0.51772429717597912</v>
      </c>
      <c r="E27" t="s">
        <v>20</v>
      </c>
      <c r="U27">
        <f t="shared" si="2"/>
        <v>1.75</v>
      </c>
      <c r="V27">
        <f t="shared" si="0"/>
        <v>8.6277318826511532E-2</v>
      </c>
      <c r="W27">
        <f t="shared" si="1"/>
        <v>0.22556697352512628</v>
      </c>
    </row>
    <row r="28" spans="3:28" x14ac:dyDescent="0.15">
      <c r="C28" t="s">
        <v>18</v>
      </c>
      <c r="D28" s="3">
        <v>1.990700629130306</v>
      </c>
      <c r="E28" t="s">
        <v>20</v>
      </c>
      <c r="U28">
        <f t="shared" si="2"/>
        <v>2</v>
      </c>
      <c r="V28">
        <f t="shared" si="0"/>
        <v>5.3990966513188063E-2</v>
      </c>
      <c r="W28">
        <f t="shared" si="1"/>
        <v>0.24357628285580907</v>
      </c>
    </row>
    <row r="29" spans="3:28" x14ac:dyDescent="0.15">
      <c r="C29" t="s">
        <v>19</v>
      </c>
      <c r="D29" s="3">
        <v>1.5208106150559428</v>
      </c>
      <c r="E29" t="s">
        <v>20</v>
      </c>
      <c r="U29">
        <f t="shared" si="2"/>
        <v>2.25</v>
      </c>
      <c r="V29">
        <f t="shared" si="0"/>
        <v>3.1739651835667418E-2</v>
      </c>
      <c r="W29">
        <f t="shared" si="1"/>
        <v>0.25601101285739153</v>
      </c>
    </row>
    <row r="30" spans="3:28" x14ac:dyDescent="0.15">
      <c r="U30">
        <f t="shared" si="2"/>
        <v>2.5</v>
      </c>
      <c r="V30">
        <f t="shared" si="0"/>
        <v>1.752830049356854E-2</v>
      </c>
      <c r="W30">
        <f t="shared" si="1"/>
        <v>0.26190661064870052</v>
      </c>
    </row>
    <row r="31" spans="3:28" x14ac:dyDescent="0.15">
      <c r="U31">
        <f t="shared" si="2"/>
        <v>2.75</v>
      </c>
      <c r="V31">
        <f t="shared" si="0"/>
        <v>9.0935625015910529E-3</v>
      </c>
      <c r="W31">
        <f t="shared" si="1"/>
        <v>0.26079450483948985</v>
      </c>
    </row>
    <row r="32" spans="3:28" x14ac:dyDescent="0.15">
      <c r="C32" t="s">
        <v>21</v>
      </c>
      <c r="U32">
        <f t="shared" si="2"/>
        <v>3</v>
      </c>
      <c r="V32">
        <f t="shared" si="0"/>
        <v>4.4318484119380075E-3</v>
      </c>
      <c r="W32">
        <f t="shared" si="1"/>
        <v>0.25276362510344536</v>
      </c>
    </row>
    <row r="33" spans="3:23" x14ac:dyDescent="0.15">
      <c r="D33" t="s">
        <v>5</v>
      </c>
      <c r="E33" t="s">
        <v>6</v>
      </c>
      <c r="F33" t="s">
        <v>31</v>
      </c>
      <c r="U33">
        <f t="shared" si="2"/>
        <v>3.25</v>
      </c>
      <c r="V33">
        <f t="shared" si="0"/>
        <v>2.0290480572997681E-3</v>
      </c>
      <c r="W33">
        <f t="shared" si="1"/>
        <v>0.23844865536471235</v>
      </c>
    </row>
    <row r="34" spans="3:23" x14ac:dyDescent="0.15">
      <c r="C34" t="s">
        <v>8</v>
      </c>
      <c r="D34">
        <f t="shared" ref="D34:F35" si="4">LOG(D19)*D8</f>
        <v>-4.2428028803670061</v>
      </c>
      <c r="E34">
        <f t="shared" si="4"/>
        <v>-7.0028921358719245</v>
      </c>
      <c r="F34">
        <f t="shared" si="4"/>
        <v>-5.5691126817568977</v>
      </c>
      <c r="U34">
        <f t="shared" si="2"/>
        <v>3.5</v>
      </c>
      <c r="V34">
        <f t="shared" si="0"/>
        <v>8.7268269504576015E-4</v>
      </c>
      <c r="W34">
        <f t="shared" si="1"/>
        <v>0.21894717370882483</v>
      </c>
    </row>
    <row r="35" spans="3:23" x14ac:dyDescent="0.15">
      <c r="C35" t="s">
        <v>9</v>
      </c>
      <c r="D35">
        <f t="shared" si="4"/>
        <v>-4.6904111758052069</v>
      </c>
      <c r="E35">
        <f t="shared" si="4"/>
        <v>-6.6514717348706789</v>
      </c>
      <c r="F35">
        <f t="shared" si="4"/>
        <v>-1.6334480856246119</v>
      </c>
      <c r="U35">
        <f t="shared" si="2"/>
        <v>3.75</v>
      </c>
      <c r="V35">
        <f t="shared" si="0"/>
        <v>3.5259568236744541E-4</v>
      </c>
      <c r="W35">
        <f t="shared" si="1"/>
        <v>0.1956806906121466</v>
      </c>
    </row>
    <row r="36" spans="3:23" x14ac:dyDescent="0.15">
      <c r="U36">
        <f t="shared" si="2"/>
        <v>4</v>
      </c>
      <c r="V36">
        <f t="shared" si="0"/>
        <v>1.3383022576488537E-4</v>
      </c>
      <c r="W36">
        <f t="shared" si="1"/>
        <v>0.17022398948580703</v>
      </c>
    </row>
    <row r="37" spans="3:23" x14ac:dyDescent="0.15">
      <c r="C37" t="s">
        <v>22</v>
      </c>
      <c r="D37" s="2">
        <f>SUM(D34:F35)</f>
        <v>-29.790138694296324</v>
      </c>
      <c r="U37">
        <f t="shared" si="2"/>
        <v>4.25</v>
      </c>
      <c r="V37">
        <f t="shared" si="0"/>
        <v>4.7718636541204952E-5</v>
      </c>
      <c r="W37">
        <f t="shared" si="1"/>
        <v>0.14413110634988663</v>
      </c>
    </row>
    <row r="38" spans="3:23" x14ac:dyDescent="0.15">
      <c r="U38">
        <f t="shared" si="2"/>
        <v>4.5</v>
      </c>
      <c r="V38">
        <f t="shared" si="0"/>
        <v>1.5983741106905475E-5</v>
      </c>
      <c r="W38">
        <f t="shared" si="1"/>
        <v>0.11878424432042413</v>
      </c>
    </row>
    <row r="39" spans="3:23" x14ac:dyDescent="0.15">
      <c r="U39">
        <f t="shared" si="2"/>
        <v>4.75</v>
      </c>
      <c r="V39">
        <f t="shared" si="0"/>
        <v>5.0295072885924454E-6</v>
      </c>
      <c r="W39">
        <f t="shared" si="1"/>
        <v>9.5284908504240734E-2</v>
      </c>
    </row>
    <row r="40" spans="3:23" x14ac:dyDescent="0.15">
      <c r="U40">
        <f t="shared" si="2"/>
        <v>5</v>
      </c>
      <c r="V40">
        <f t="shared" si="0"/>
        <v>1.4867195147342977E-6</v>
      </c>
      <c r="W40">
        <f t="shared" si="1"/>
        <v>7.4396681954562366E-2</v>
      </c>
    </row>
    <row r="41" spans="3:23" x14ac:dyDescent="0.15">
      <c r="U41">
        <f t="shared" ref="U41:U48" si="5">U40+$U$2</f>
        <v>5.25</v>
      </c>
      <c r="V41">
        <f t="shared" si="0"/>
        <v>4.1284709886299984E-7</v>
      </c>
      <c r="W41">
        <f t="shared" ref="W41:W48" si="6">NORMDIST(U41,$D$26,$D$29,0)</f>
        <v>5.6538876654046603E-2</v>
      </c>
    </row>
    <row r="42" spans="3:23" x14ac:dyDescent="0.15">
      <c r="C42" s="2" t="s">
        <v>30</v>
      </c>
      <c r="U42">
        <f t="shared" si="5"/>
        <v>5.5</v>
      </c>
      <c r="V42">
        <f t="shared" si="0"/>
        <v>1.0769760042543276E-7</v>
      </c>
      <c r="W42">
        <f t="shared" si="6"/>
        <v>4.1822014420984391E-2</v>
      </c>
    </row>
    <row r="43" spans="3:23" x14ac:dyDescent="0.15">
      <c r="C43" t="s">
        <v>14</v>
      </c>
      <c r="D43">
        <f>(D26-D25)/SQRT((D29^2+1)/2)</f>
        <v>2.0090002734018371</v>
      </c>
      <c r="E43" t="s">
        <v>29</v>
      </c>
      <c r="U43">
        <f t="shared" si="5"/>
        <v>5.75</v>
      </c>
      <c r="V43">
        <f t="shared" si="0"/>
        <v>2.6392432035705735E-8</v>
      </c>
      <c r="W43">
        <f t="shared" si="6"/>
        <v>3.0111118134526965E-2</v>
      </c>
    </row>
    <row r="44" spans="3:23" x14ac:dyDescent="0.15">
      <c r="U44">
        <f t="shared" si="5"/>
        <v>6</v>
      </c>
      <c r="V44">
        <f t="shared" si="0"/>
        <v>6.0758828498232861E-9</v>
      </c>
      <c r="W44">
        <f t="shared" si="6"/>
        <v>2.1101483144852988E-2</v>
      </c>
    </row>
    <row r="45" spans="3:23" x14ac:dyDescent="0.15">
      <c r="C45" t="s">
        <v>23</v>
      </c>
      <c r="U45">
        <f t="shared" si="5"/>
        <v>6.25</v>
      </c>
      <c r="V45">
        <f t="shared" si="0"/>
        <v>1.314001818155884E-9</v>
      </c>
      <c r="W45">
        <f t="shared" si="6"/>
        <v>1.4393394974279293E-2</v>
      </c>
    </row>
    <row r="46" spans="3:23" x14ac:dyDescent="0.15">
      <c r="D46" t="s">
        <v>5</v>
      </c>
      <c r="E46" t="s">
        <v>6</v>
      </c>
      <c r="F46" t="s">
        <v>31</v>
      </c>
      <c r="G46" t="s">
        <v>7</v>
      </c>
      <c r="U46">
        <f t="shared" si="5"/>
        <v>6.5</v>
      </c>
      <c r="V46">
        <f t="shared" si="0"/>
        <v>2.6695566147628519E-10</v>
      </c>
      <c r="W46">
        <f t="shared" si="6"/>
        <v>9.5560336052515817E-3</v>
      </c>
    </row>
    <row r="47" spans="3:23" x14ac:dyDescent="0.15">
      <c r="C47" t="s">
        <v>8</v>
      </c>
      <c r="D47">
        <f>D14+E47</f>
        <v>1</v>
      </c>
      <c r="E47">
        <f>E14+F14</f>
        <v>0.91304347826086962</v>
      </c>
      <c r="F47">
        <f>F14</f>
        <v>0.65217391304347827</v>
      </c>
      <c r="G47">
        <v>0</v>
      </c>
      <c r="U47">
        <f t="shared" si="5"/>
        <v>6.75</v>
      </c>
      <c r="V47">
        <f t="shared" si="0"/>
        <v>5.0949379588436842E-11</v>
      </c>
      <c r="W47">
        <f t="shared" si="6"/>
        <v>6.1752743493054827E-3</v>
      </c>
    </row>
    <row r="48" spans="3:23" x14ac:dyDescent="0.15">
      <c r="C48" t="s">
        <v>9</v>
      </c>
      <c r="D48">
        <f>D15+E48</f>
        <v>1</v>
      </c>
      <c r="E48">
        <f>E15+F15</f>
        <v>0.30232558139534882</v>
      </c>
      <c r="F48">
        <f>F15</f>
        <v>2.3255813953488372E-2</v>
      </c>
      <c r="G48">
        <v>0</v>
      </c>
      <c r="U48">
        <f t="shared" si="5"/>
        <v>7</v>
      </c>
      <c r="V48">
        <f t="shared" si="0"/>
        <v>9.1347204083645936E-12</v>
      </c>
      <c r="W48">
        <f t="shared" si="6"/>
        <v>3.8841769664903049E-3</v>
      </c>
    </row>
    <row r="50" spans="3:7" x14ac:dyDescent="0.15">
      <c r="C50" t="s">
        <v>24</v>
      </c>
      <c r="D50">
        <f>(D48-E48)*(E47)+0.5*(D48-E48)*(D47-E47)</f>
        <v>0.66734074823053591</v>
      </c>
      <c r="E50">
        <f>(E48-F48)*(F47)+0.5*(E48-F48)*(E47-F47)</f>
        <v>0.21840242669362994</v>
      </c>
      <c r="F50">
        <f>0.5*(F48-G48)*(F47-G47)</f>
        <v>7.5834175935288167E-3</v>
      </c>
    </row>
    <row r="51" spans="3:7" x14ac:dyDescent="0.15">
      <c r="C51" t="s">
        <v>25</v>
      </c>
      <c r="D51">
        <f>SUM(D50:F50)</f>
        <v>0.89332659251769464</v>
      </c>
    </row>
    <row r="56" spans="3:7" x14ac:dyDescent="0.15">
      <c r="C56" t="s">
        <v>26</v>
      </c>
      <c r="D56" t="s">
        <v>5</v>
      </c>
      <c r="E56" t="s">
        <v>6</v>
      </c>
      <c r="F56" t="s">
        <v>31</v>
      </c>
      <c r="G56" t="s">
        <v>7</v>
      </c>
    </row>
    <row r="57" spans="3:7" x14ac:dyDescent="0.15">
      <c r="C57" t="s">
        <v>8</v>
      </c>
      <c r="D57">
        <v>1</v>
      </c>
      <c r="E57">
        <f>E19+F57</f>
        <v>0.91304405485392426</v>
      </c>
      <c r="F57">
        <f>F19</f>
        <v>0.65217314353503364</v>
      </c>
      <c r="G57">
        <v>0</v>
      </c>
    </row>
    <row r="58" spans="3:7" x14ac:dyDescent="0.15">
      <c r="C58" t="s">
        <v>9</v>
      </c>
      <c r="D58">
        <v>1</v>
      </c>
      <c r="E58">
        <f>E20+F58</f>
        <v>0.30232532168552217</v>
      </c>
      <c r="F58">
        <f>F20</f>
        <v>2.3256904759410668E-2</v>
      </c>
      <c r="G58">
        <v>0</v>
      </c>
    </row>
    <row r="60" spans="3:7" x14ac:dyDescent="0.15">
      <c r="C60" t="s">
        <v>24</v>
      </c>
      <c r="D60">
        <f>(D58-E58)*(E57)+0.5*(D58-E58)*(D57-E57)</f>
        <v>0.66734119778581802</v>
      </c>
      <c r="E60">
        <f>(E58-F58)*(F57)+0.5*(E58-F58)*(E57-F57)</f>
        <v>0.21840134284996493</v>
      </c>
      <c r="F60">
        <f>0.5*(F58-G58)*(F57-G57)</f>
        <v>7.5837643429198702E-3</v>
      </c>
    </row>
    <row r="61" spans="3:7" x14ac:dyDescent="0.15">
      <c r="C61" t="s">
        <v>25</v>
      </c>
      <c r="D61">
        <f>SUM(D60:F60)</f>
        <v>0.8933263049787028</v>
      </c>
    </row>
  </sheetData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FitSDTModel</vt:lpstr>
      <vt:lpstr>FitSDTModelSandbox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Busey</dc:creator>
  <cp:lastModifiedBy>Tom Busey After 7/5/2019</cp:lastModifiedBy>
  <dcterms:created xsi:type="dcterms:W3CDTF">2019-08-08T11:13:42Z</dcterms:created>
  <dcterms:modified xsi:type="dcterms:W3CDTF">2019-08-08T18:41:16Z</dcterms:modified>
</cp:coreProperties>
</file>